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fileSharing readOnlyRecommended="1"/>
  <workbookPr filterPrivacy="1" codeName="ThisWorkbook" defaultThemeVersion="124226"/>
  <xr:revisionPtr revIDLastSave="0" documentId="13_ncr:1_{BE98B44C-85DF-4772-9134-4E363D10E9CA}" xr6:coauthVersionLast="47" xr6:coauthVersionMax="47" xr10:uidLastSave="{00000000-0000-0000-0000-000000000000}"/>
  <bookViews>
    <workbookView xWindow="-120" yWindow="-120" windowWidth="29040" windowHeight="15840" tabRatio="730" activeTab="2" xr2:uid="{00000000-000D-0000-FFFF-FFFF00000000}"/>
  </bookViews>
  <sheets>
    <sheet name="LOM o DRO" sheetId="4" r:id="rId1"/>
    <sheet name="CPO o DRO" sheetId="5" r:id="rId2"/>
    <sheet name="URBANIZACION" sheetId="7" r:id="rId3"/>
  </sheets>
  <definedNames>
    <definedName name="_xlnm.Print_Area" localSheetId="1">'CPO o DRO'!$A$1:$F$125</definedName>
    <definedName name="_xlnm.Print_Area" localSheetId="0">'LOM o DRO'!$A$1:$K$123</definedName>
    <definedName name="_xlnm.Print_Area" localSheetId="2">URBANIZACION!$A$1:$F$32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7" l="1"/>
  <c r="F11" i="7"/>
  <c r="F10" i="7"/>
  <c r="F9" i="7"/>
  <c r="F13" i="7"/>
  <c r="F14" i="7"/>
  <c r="F18" i="7"/>
  <c r="F17" i="7"/>
  <c r="F16" i="7"/>
  <c r="D7" i="7"/>
  <c r="D7" i="5"/>
  <c r="D11" i="7"/>
  <c r="D18" i="7"/>
  <c r="D17" i="7"/>
  <c r="F15" i="7"/>
  <c r="D14" i="7"/>
  <c r="D13" i="7"/>
  <c r="D12" i="7"/>
  <c r="D10" i="7"/>
  <c r="D9" i="7"/>
  <c r="F106" i="5"/>
  <c r="F105" i="5"/>
  <c r="F111" i="4"/>
  <c r="F97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6" i="4"/>
  <c r="F95" i="4"/>
  <c r="F94" i="4"/>
  <c r="F93" i="4"/>
  <c r="C19" i="7" l="1"/>
  <c r="D104" i="5"/>
  <c r="F104" i="5" s="1"/>
  <c r="D103" i="5"/>
  <c r="F103" i="5" s="1"/>
  <c r="F102" i="5"/>
  <c r="D101" i="5"/>
  <c r="F101" i="5" s="1"/>
  <c r="D100" i="5"/>
  <c r="F100" i="5" s="1"/>
  <c r="D99" i="5"/>
  <c r="F99" i="5" s="1"/>
  <c r="D98" i="5"/>
  <c r="F98" i="5" s="1"/>
  <c r="F97" i="5"/>
  <c r="D96" i="5"/>
  <c r="F96" i="5" s="1"/>
  <c r="C95" i="5"/>
  <c r="D95" i="5" s="1"/>
  <c r="F95" i="5" s="1"/>
  <c r="F94" i="5"/>
  <c r="D93" i="5"/>
  <c r="F93" i="5" s="1"/>
  <c r="D92" i="5"/>
  <c r="F92" i="5" s="1"/>
  <c r="D91" i="5"/>
  <c r="F91" i="5" s="1"/>
  <c r="D90" i="5"/>
  <c r="F90" i="5" s="1"/>
  <c r="D89" i="5"/>
  <c r="F89" i="5" s="1"/>
  <c r="D88" i="5"/>
  <c r="F88" i="5" s="1"/>
  <c r="D87" i="5"/>
  <c r="F87" i="5" s="1"/>
  <c r="D86" i="5"/>
  <c r="F86" i="5" s="1"/>
  <c r="F85" i="5"/>
  <c r="D84" i="5"/>
  <c r="F84" i="5" s="1"/>
  <c r="D83" i="5"/>
  <c r="F83" i="5" s="1"/>
  <c r="D82" i="5"/>
  <c r="F82" i="5" s="1"/>
  <c r="F81" i="5"/>
  <c r="F80" i="5"/>
  <c r="D79" i="5"/>
  <c r="F79" i="5" s="1"/>
  <c r="D78" i="5"/>
  <c r="F78" i="5" s="1"/>
  <c r="D77" i="5"/>
  <c r="F77" i="5" s="1"/>
  <c r="D76" i="5"/>
  <c r="F76" i="5" s="1"/>
  <c r="D75" i="5"/>
  <c r="F75" i="5" s="1"/>
  <c r="D74" i="5"/>
  <c r="F74" i="5" s="1"/>
  <c r="F73" i="5"/>
  <c r="D72" i="5"/>
  <c r="F72" i="5" s="1"/>
  <c r="D71" i="5"/>
  <c r="F71" i="5" s="1"/>
  <c r="D70" i="5"/>
  <c r="F70" i="5" s="1"/>
  <c r="D69" i="5"/>
  <c r="F69" i="5" s="1"/>
  <c r="F68" i="5"/>
  <c r="F67" i="5"/>
  <c r="D66" i="5"/>
  <c r="F66" i="5" s="1"/>
  <c r="D65" i="5"/>
  <c r="F65" i="5" s="1"/>
  <c r="D64" i="5"/>
  <c r="F64" i="5" s="1"/>
  <c r="F63" i="5"/>
  <c r="D62" i="5"/>
  <c r="F62" i="5" s="1"/>
  <c r="D61" i="5"/>
  <c r="F61" i="5" s="1"/>
  <c r="D60" i="5"/>
  <c r="F60" i="5" s="1"/>
  <c r="D59" i="5"/>
  <c r="F59" i="5" s="1"/>
  <c r="F58" i="5"/>
  <c r="D57" i="5"/>
  <c r="F57" i="5" s="1"/>
  <c r="D56" i="5"/>
  <c r="F56" i="5" s="1"/>
  <c r="D55" i="5"/>
  <c r="F55" i="5" s="1"/>
  <c r="D54" i="5"/>
  <c r="F54" i="5" s="1"/>
  <c r="D53" i="5"/>
  <c r="F53" i="5" s="1"/>
  <c r="D52" i="5"/>
  <c r="F52" i="5" s="1"/>
  <c r="D51" i="5"/>
  <c r="F51" i="5" s="1"/>
  <c r="F50" i="5"/>
  <c r="D49" i="5"/>
  <c r="F49" i="5" s="1"/>
  <c r="D48" i="5"/>
  <c r="F48" i="5" s="1"/>
  <c r="D47" i="5"/>
  <c r="F47" i="5" s="1"/>
  <c r="D46" i="5"/>
  <c r="F46" i="5" s="1"/>
  <c r="F45" i="5"/>
  <c r="F44" i="5"/>
  <c r="D43" i="5"/>
  <c r="F43" i="5" s="1"/>
  <c r="D42" i="5"/>
  <c r="F42" i="5" s="1"/>
  <c r="D41" i="5"/>
  <c r="F41" i="5" s="1"/>
  <c r="D40" i="5"/>
  <c r="F40" i="5" s="1"/>
  <c r="D39" i="5"/>
  <c r="F39" i="5" s="1"/>
  <c r="F38" i="5"/>
  <c r="D37" i="5"/>
  <c r="F37" i="5" s="1"/>
  <c r="D36" i="5"/>
  <c r="F36" i="5" s="1"/>
  <c r="D35" i="5"/>
  <c r="F35" i="5" s="1"/>
  <c r="D34" i="5"/>
  <c r="F34" i="5" s="1"/>
  <c r="D33" i="5"/>
  <c r="F33" i="5" s="1"/>
  <c r="F32" i="5"/>
  <c r="D31" i="5"/>
  <c r="F31" i="5" s="1"/>
  <c r="D30" i="5"/>
  <c r="F30" i="5" s="1"/>
  <c r="D29" i="5"/>
  <c r="F29" i="5" s="1"/>
  <c r="D28" i="5"/>
  <c r="F28" i="5" s="1"/>
  <c r="D27" i="5"/>
  <c r="F27" i="5" s="1"/>
  <c r="D26" i="5"/>
  <c r="F26" i="5" s="1"/>
  <c r="D25" i="5"/>
  <c r="F25" i="5" s="1"/>
  <c r="D24" i="5"/>
  <c r="F24" i="5" s="1"/>
  <c r="F23" i="5"/>
  <c r="D22" i="5"/>
  <c r="F22" i="5" s="1"/>
  <c r="D21" i="5"/>
  <c r="F21" i="5" s="1"/>
  <c r="D20" i="5"/>
  <c r="F20" i="5" s="1"/>
  <c r="D19" i="5"/>
  <c r="F19" i="5" s="1"/>
  <c r="D18" i="5"/>
  <c r="F18" i="5" s="1"/>
  <c r="D17" i="5"/>
  <c r="F17" i="5" s="1"/>
  <c r="D16" i="5"/>
  <c r="F16" i="5" s="1"/>
  <c r="D15" i="5"/>
  <c r="F15" i="5" s="1"/>
  <c r="D14" i="5"/>
  <c r="F14" i="5" s="1"/>
  <c r="D13" i="5"/>
  <c r="F13" i="5" s="1"/>
  <c r="D12" i="5"/>
  <c r="F12" i="5" s="1"/>
  <c r="D11" i="5"/>
  <c r="F11" i="5" s="1"/>
  <c r="D10" i="5"/>
  <c r="F10" i="5" s="1"/>
  <c r="C9" i="5"/>
  <c r="D9" i="5" s="1"/>
  <c r="F9" i="5" s="1"/>
  <c r="F21" i="7" l="1"/>
  <c r="F20" i="7"/>
  <c r="C107" i="5"/>
  <c r="F108" i="5" s="1"/>
  <c r="D6" i="4"/>
  <c r="D13" i="4" s="1"/>
  <c r="I13" i="4" s="1"/>
  <c r="C51" i="4"/>
  <c r="C50" i="4"/>
  <c r="F23" i="7" l="1"/>
  <c r="D14" i="4"/>
  <c r="I14" i="4" s="1"/>
  <c r="F109" i="5"/>
  <c r="F111" i="5" s="1"/>
  <c r="D15" i="4"/>
  <c r="D90" i="4"/>
  <c r="D53" i="4"/>
  <c r="F53" i="4" s="1"/>
  <c r="F13" i="4"/>
  <c r="D41" i="4"/>
  <c r="D38" i="4"/>
  <c r="D20" i="4"/>
  <c r="D24" i="4"/>
  <c r="D33" i="4"/>
  <c r="D29" i="4"/>
  <c r="D22" i="4"/>
  <c r="D26" i="4"/>
  <c r="D32" i="4"/>
  <c r="D35" i="4"/>
  <c r="D40" i="4"/>
  <c r="D46" i="4"/>
  <c r="D50" i="4"/>
  <c r="D52" i="4"/>
  <c r="D56" i="4"/>
  <c r="D61" i="4"/>
  <c r="D66" i="4"/>
  <c r="D70" i="4"/>
  <c r="D75" i="4"/>
  <c r="D81" i="4"/>
  <c r="D86" i="4"/>
  <c r="D91" i="4"/>
  <c r="F14" i="4"/>
  <c r="D19" i="4"/>
  <c r="D25" i="4"/>
  <c r="D28" i="4"/>
  <c r="D34" i="4"/>
  <c r="D37" i="4"/>
  <c r="D44" i="4"/>
  <c r="D55" i="4"/>
  <c r="D18" i="4"/>
  <c r="D21" i="4"/>
  <c r="D27" i="4"/>
  <c r="D30" i="4"/>
  <c r="D36" i="4"/>
  <c r="D39" i="4"/>
  <c r="D49" i="4"/>
  <c r="I49" i="4" s="1"/>
  <c r="D51" i="4"/>
  <c r="D59" i="4"/>
  <c r="D63" i="4"/>
  <c r="D68" i="4"/>
  <c r="D72" i="4"/>
  <c r="D78" i="4"/>
  <c r="D84" i="4"/>
  <c r="D89" i="4"/>
  <c r="D57" i="4"/>
  <c r="D60" i="4"/>
  <c r="D62" i="4"/>
  <c r="D64" i="4"/>
  <c r="D67" i="4"/>
  <c r="D69" i="4"/>
  <c r="D71" i="4"/>
  <c r="D74" i="4"/>
  <c r="D77" i="4"/>
  <c r="D80" i="4"/>
  <c r="D82" i="4"/>
  <c r="D85" i="4"/>
  <c r="D88" i="4"/>
  <c r="F88" i="4" l="1"/>
  <c r="I88" i="4"/>
  <c r="J92" i="4" s="1"/>
  <c r="F77" i="4"/>
  <c r="I77" i="4"/>
  <c r="F67" i="4"/>
  <c r="I67" i="4"/>
  <c r="F57" i="4"/>
  <c r="I57" i="4"/>
  <c r="F72" i="4"/>
  <c r="I72" i="4"/>
  <c r="F51" i="4"/>
  <c r="I51" i="4"/>
  <c r="F30" i="4"/>
  <c r="I30" i="4"/>
  <c r="F55" i="4"/>
  <c r="I55" i="4"/>
  <c r="F28" i="4"/>
  <c r="I28" i="4"/>
  <c r="F91" i="4"/>
  <c r="I91" i="4"/>
  <c r="F70" i="4"/>
  <c r="I70" i="4"/>
  <c r="F52" i="4"/>
  <c r="I52" i="4"/>
  <c r="F35" i="4"/>
  <c r="I35" i="4"/>
  <c r="F29" i="4"/>
  <c r="I29" i="4"/>
  <c r="F38" i="4"/>
  <c r="I38" i="4"/>
  <c r="F90" i="4"/>
  <c r="I90" i="4"/>
  <c r="F85" i="4"/>
  <c r="I85" i="4"/>
  <c r="F74" i="4"/>
  <c r="I74" i="4"/>
  <c r="F64" i="4"/>
  <c r="I64" i="4"/>
  <c r="F89" i="4"/>
  <c r="I89" i="4"/>
  <c r="F68" i="4"/>
  <c r="I68" i="4"/>
  <c r="F27" i="4"/>
  <c r="I27" i="4"/>
  <c r="F44" i="4"/>
  <c r="I44" i="4"/>
  <c r="J45" i="4" s="1"/>
  <c r="F25" i="4"/>
  <c r="I25" i="4"/>
  <c r="F86" i="4"/>
  <c r="I86" i="4"/>
  <c r="F66" i="4"/>
  <c r="I66" i="4"/>
  <c r="F50" i="4"/>
  <c r="I50" i="4"/>
  <c r="F32" i="4"/>
  <c r="I32" i="4"/>
  <c r="F33" i="4"/>
  <c r="I33" i="4"/>
  <c r="F41" i="4"/>
  <c r="I41" i="4"/>
  <c r="F15" i="4"/>
  <c r="I15" i="4"/>
  <c r="F82" i="4"/>
  <c r="I82" i="4"/>
  <c r="F71" i="4"/>
  <c r="I71" i="4"/>
  <c r="F62" i="4"/>
  <c r="I62" i="4"/>
  <c r="F84" i="4"/>
  <c r="I84" i="4"/>
  <c r="J87" i="4" s="1"/>
  <c r="F63" i="4"/>
  <c r="I63" i="4"/>
  <c r="F39" i="4"/>
  <c r="I39" i="4"/>
  <c r="F21" i="4"/>
  <c r="I21" i="4"/>
  <c r="F37" i="4"/>
  <c r="I37" i="4"/>
  <c r="F19" i="4"/>
  <c r="I19" i="4"/>
  <c r="F81" i="4"/>
  <c r="I81" i="4"/>
  <c r="F61" i="4"/>
  <c r="I61" i="4"/>
  <c r="F46" i="4"/>
  <c r="I46" i="4"/>
  <c r="J47" i="4" s="1"/>
  <c r="F26" i="4"/>
  <c r="I26" i="4"/>
  <c r="F24" i="4"/>
  <c r="I24" i="4"/>
  <c r="J31" i="4" s="1"/>
  <c r="F80" i="4"/>
  <c r="I80" i="4"/>
  <c r="F69" i="4"/>
  <c r="I69" i="4"/>
  <c r="F60" i="4"/>
  <c r="I60" i="4"/>
  <c r="F78" i="4"/>
  <c r="I78" i="4"/>
  <c r="F59" i="4"/>
  <c r="I59" i="4"/>
  <c r="F36" i="4"/>
  <c r="I36" i="4"/>
  <c r="F18" i="4"/>
  <c r="I18" i="4"/>
  <c r="F34" i="4"/>
  <c r="I34" i="4"/>
  <c r="F75" i="4"/>
  <c r="I75" i="4"/>
  <c r="F56" i="4"/>
  <c r="I56" i="4"/>
  <c r="F40" i="4"/>
  <c r="I40" i="4"/>
  <c r="F22" i="4"/>
  <c r="I22" i="4"/>
  <c r="F20" i="4"/>
  <c r="I20" i="4"/>
  <c r="F49" i="4"/>
  <c r="D48" i="4"/>
  <c r="F48" i="4" l="1"/>
  <c r="F112" i="4" s="1"/>
  <c r="F113" i="4" s="1"/>
  <c r="I48" i="4"/>
  <c r="J53" i="4" s="1"/>
  <c r="J16" i="4"/>
  <c r="J23" i="4"/>
  <c r="J65" i="4"/>
  <c r="J83" i="4"/>
  <c r="J42" i="4"/>
  <c r="J73" i="4"/>
  <c r="J76" i="4"/>
  <c r="J58" i="4"/>
  <c r="J79" i="4"/>
  <c r="J93" i="4" l="1"/>
  <c r="I93" i="4"/>
  <c r="F114" i="4"/>
  <c r="F115" i="4" s="1"/>
</calcChain>
</file>

<file path=xl/sharedStrings.xml><?xml version="1.0" encoding="utf-8"?>
<sst xmlns="http://schemas.openxmlformats.org/spreadsheetml/2006/main" count="449" uniqueCount="259">
  <si>
    <t>Demoliciones</t>
  </si>
  <si>
    <t>Arquitectura Residencial</t>
  </si>
  <si>
    <t>Viviendas Unifamiliares</t>
  </si>
  <si>
    <t>Viviendas Plurifamiliares</t>
  </si>
  <si>
    <t>Rehabilitaciones, Ampliaciones, Reformas y Restauraciones</t>
  </si>
  <si>
    <t>Arquitectura No Residencial</t>
  </si>
  <si>
    <t>Uso Oficinas</t>
  </si>
  <si>
    <t>Uso Comercial</t>
  </si>
  <si>
    <t>Uso Industrial y Agropecuario.</t>
  </si>
  <si>
    <t>Uso Garaje.</t>
  </si>
  <si>
    <t>Uso Hosteleria.</t>
  </si>
  <si>
    <t>Uso Deportivo.</t>
  </si>
  <si>
    <t>Uso Espectaculos.</t>
  </si>
  <si>
    <t>Uso Docentes.</t>
  </si>
  <si>
    <t>Uso Sanitario.</t>
  </si>
  <si>
    <t>Uso Religioso.</t>
  </si>
  <si>
    <t>Uso Funerario.</t>
  </si>
  <si>
    <t>Modulos de Coste de referencia Vigentes desde 15 de Febrero de 2007</t>
  </si>
  <si>
    <t>Formula empleada para el calculo de Blanca ------------- Pr=(Mr*Ag*Kc)*Incremento IPC</t>
  </si>
  <si>
    <t>m2</t>
  </si>
  <si>
    <t>ud</t>
  </si>
  <si>
    <t>m</t>
  </si>
  <si>
    <t>Pintura plástica sobre paramentos interiores de yeso o escayola.</t>
  </si>
  <si>
    <t>Levantado de carpintería de puerta de entrada a vivienda.</t>
  </si>
  <si>
    <t>Desmontaje de hoja de puerta de paso</t>
  </si>
  <si>
    <t>Demolición de pavimento de cemento/terrazo.</t>
  </si>
  <si>
    <t>Demolición de pavimento cerámico</t>
  </si>
  <si>
    <t>Apertura de hueco en partición interior de fábrica revestida</t>
  </si>
  <si>
    <t>Demolición de solera o pavimento continuo de hormigón</t>
  </si>
  <si>
    <t>Arranque de cielo raso de cañizo</t>
  </si>
  <si>
    <t>Demolición de falso techo continuo de placas</t>
  </si>
  <si>
    <t>Demolición de falso techo registrable de placas</t>
  </si>
  <si>
    <t>Picado de enfoscado</t>
  </si>
  <si>
    <t>Picado de revestimiento de yeso</t>
  </si>
  <si>
    <t>Demolición de alicatado</t>
  </si>
  <si>
    <t>Picado de mortero monocapa</t>
  </si>
  <si>
    <t>Solado de baldosas cerámicas con mortero de cemento como material de agarre.</t>
  </si>
  <si>
    <t>Pulido mecánico de superficie de hormigón</t>
  </si>
  <si>
    <t>Falso techo continuo de placas de escayola</t>
  </si>
  <si>
    <t xml:space="preserve"> m2</t>
  </si>
  <si>
    <t>Falso techo continuo de placas de yeso laminado</t>
  </si>
  <si>
    <t>Falso techo registrable de placas de escayola</t>
  </si>
  <si>
    <t>Falso techo de lamas</t>
  </si>
  <si>
    <t>Pintura plástica sobre paramentos interiores de mortero de cemento</t>
  </si>
  <si>
    <t>Pintura al silicato sobre paramentos interiores</t>
  </si>
  <si>
    <t>PARTIDA</t>
  </si>
  <si>
    <t>Medicion</t>
  </si>
  <si>
    <t>Importe</t>
  </si>
  <si>
    <t>Solera para Pavimento continuo de hormigón.</t>
  </si>
  <si>
    <t>Centralización de contadores en cuarto de contadores</t>
  </si>
  <si>
    <t>Malla de simple torsión para vallado de parcela</t>
  </si>
  <si>
    <t>Malla electrosoldada para vallado de parcela</t>
  </si>
  <si>
    <t>Tela metálica de alambre ondulado para vallado de parcela</t>
  </si>
  <si>
    <t>Verja de perfiles metálicos para vallado de parcela</t>
  </si>
  <si>
    <t>Desmonte en tierra, con empleo de medios mecánicos.</t>
  </si>
  <si>
    <t>m3</t>
  </si>
  <si>
    <t>Terraplenado y compactación para cimiento de terraplén con material de la propia excavación</t>
  </si>
  <si>
    <t>Vaciado hasta 2 m de profundidad en suelo de arcilla semidura, con medios mecánicos</t>
  </si>
  <si>
    <t>Solado de adoquines</t>
  </si>
  <si>
    <t>Pavimento continuo de hormigón impreso, para exteriores</t>
  </si>
  <si>
    <t>Solado de baldosas cerámicas</t>
  </si>
  <si>
    <t>PRESUPUESTO DE EJECUCION MATERIAL DE LAS OBRAS</t>
  </si>
  <si>
    <t>Area Geografica (Ag)</t>
  </si>
  <si>
    <t>Coeficiente de Calidad de acabados (Kc)</t>
  </si>
  <si>
    <t>VºBº El Técnico Municipal</t>
  </si>
  <si>
    <t>Expte:</t>
  </si>
  <si>
    <t>OTROS</t>
  </si>
  <si>
    <t>El Interesado                                                                El Constructor</t>
  </si>
  <si>
    <t>IMPUESTO DE CONSTRUCCIONES Y OBRAS I.C.O.</t>
  </si>
  <si>
    <t>TASA POR TRAMITACION DE EXPEDIENTE</t>
  </si>
  <si>
    <t>TOTAL LIQUIDACION POR .IC.O. Y TASA</t>
  </si>
  <si>
    <t>Superficie
Construida</t>
  </si>
  <si>
    <t>PEM Modulo 
Blanca</t>
  </si>
  <si>
    <t>Instalacion de Caseta para Cabezal de Riego de Superficie Construida Inferior a 10 m2</t>
  </si>
  <si>
    <t>Instalacion Pergola Abierta todos los lados. Apertura huecos en techo mayor del 50%.  Superficie &lt; 25m2</t>
  </si>
  <si>
    <t>Muro de fabrica/mamposteria para contencion de tierras. Incluye Cimentacion. Altura máxima 2 metros</t>
  </si>
  <si>
    <t>Muros de hormigon para contencion de tierras. Incluye cimentacion. Altura máxima 2 metros</t>
  </si>
  <si>
    <t>TOTAL LIQUIDACION POR I.C.I.O. Y TASA</t>
  </si>
  <si>
    <t>Sustitucion de Puerta de entrada a vivienda de aluminio. Sin modificación de hueco y dimensiones.</t>
  </si>
  <si>
    <t>Sustitucion de Block de puerta acorazada normalizada. Sin modificación de hueco y dimensiones.</t>
  </si>
  <si>
    <t>Sustitucion de Carpintería exterior de aluminio. Ventana. Sin modificación de hueco y dimensiones.</t>
  </si>
  <si>
    <t>Sustitucion de Carpintería exterior de aluminio. Puerta. Sin modificación de hueco y dimensiones.</t>
  </si>
  <si>
    <t>Sustitucion de Carpintería exterior de madera. Ventana. Sin modificación de hueco y dimensiones.</t>
  </si>
  <si>
    <t>Sustitucion de Carpintería exterior de madera. Puerta. Sin modificación de hueco y dimensiones.</t>
  </si>
  <si>
    <t>Sustitucion de Acristalamiento con cámara. Sin modificación de hueco y dimensiones.</t>
  </si>
  <si>
    <t>Limpieza manual de fachadas con agua y cepillo. Sin modificación de hueco y dimensiones.</t>
  </si>
  <si>
    <t>PARTICIONES INTERIORES.</t>
  </si>
  <si>
    <t>REVESTIMIENTOS INTERIORES.</t>
  </si>
  <si>
    <t>DEMOLICIONES.</t>
  </si>
  <si>
    <t>INSTALACIONES.</t>
  </si>
  <si>
    <t>IMPUESTO SOBRE CONSTRUCCIONES, INSTALACIONES Y OBRAS (I.C.I.O.)</t>
  </si>
  <si>
    <t>Demolición de partición interior de fábrica revestida. No afecta a condiciones de habitabilidad.</t>
  </si>
  <si>
    <t>Hoja de partición interior de fábrica de ladrillo cerámico para revestir. No afecta a condiciones de habitabilidad.</t>
  </si>
  <si>
    <t>Hoja de partición interior de fábrica de bloques de vidrio moldeado. No afecta a condiciones de habitabilidad.</t>
  </si>
  <si>
    <t>Sistema de entramado autoportante de placas de yeso laminado. No afecta a condiciones de habitabilidad.</t>
  </si>
  <si>
    <t>Sistema de trasdosado directo, de placas de yeso laminado. No afecta a condiciones de habitabilidad.</t>
  </si>
  <si>
    <t>Chapado con placas de piedra natural fijadas con adhesivo cementoso. ZOCALOS hasta 1 m de altura.</t>
  </si>
  <si>
    <t>Encalado tradicional sobre paramento exterior.</t>
  </si>
  <si>
    <t>Revoco liso sobre paramento exterior.</t>
  </si>
  <si>
    <t>Pintura al silicato sobre paramentos exteriores.</t>
  </si>
  <si>
    <t>Morteros monocapa.</t>
  </si>
  <si>
    <t>Barandilla de escalera.</t>
  </si>
  <si>
    <t>Enfoscado de cemento.</t>
  </si>
  <si>
    <t>Revoco liso sobre paramento interior.</t>
  </si>
  <si>
    <t>Guarnecido de yeso.</t>
  </si>
  <si>
    <t>Alicatado sobre superficie soporte de fábrica.</t>
  </si>
  <si>
    <t>Solado de piedra natural.</t>
  </si>
  <si>
    <t>Parquet multicapa.</t>
  </si>
  <si>
    <t>Pavimento laminado.</t>
  </si>
  <si>
    <t>Solado de terrazo.</t>
  </si>
  <si>
    <r>
      <t>FACHADAS.</t>
    </r>
    <r>
      <rPr>
        <b/>
        <sz val="9"/>
        <color rgb="FFFFFF00"/>
        <rFont val="Calibri"/>
        <family val="2"/>
        <scheme val="minor"/>
      </rPr>
      <t xml:space="preserve"> </t>
    </r>
  </si>
  <si>
    <t>REVESTIMIENTOS EXTERIORES.</t>
  </si>
  <si>
    <t>URBANIZACION Y PARCELA.</t>
  </si>
  <si>
    <t>Muro de fábrica ciego para vallado de parcela. Altura máxima 50 cm.</t>
  </si>
  <si>
    <t>Muro de hormigón ciego para vallado de parcela. Altura máxima 50 cm.</t>
  </si>
  <si>
    <t>PARAMENTOS VERTICALES</t>
  </si>
  <si>
    <t>PARAMENTOS HORIZONTALES. SOLADOS.</t>
  </si>
  <si>
    <t>PARAMENTOS HORIZONTALES. TECHOS.</t>
  </si>
  <si>
    <t>PINTURAS.</t>
  </si>
  <si>
    <t>INSTALACION ELÉCTRICA.</t>
  </si>
  <si>
    <t>FONTANERÍA Y SANEAMIENTO.</t>
  </si>
  <si>
    <t>MOVIMIENTO DE TIERRAS.</t>
  </si>
  <si>
    <t>VALLADOS DE PARCELA - RUSTICAS.</t>
  </si>
  <si>
    <t>CONTENCIONES ENTRE PREDIOS. No comprenden aquellas que linden con Dominio Público.</t>
  </si>
  <si>
    <t>SOLADOS.</t>
  </si>
  <si>
    <t>Nota aclaratoria: La tasa mínima por tramitacion del expediente será de 10 €</t>
  </si>
  <si>
    <t>Variacion del IPC desde Septiembre de 2011 a Septiembre de 2014</t>
  </si>
  <si>
    <t>El Interesado                                                                     El Constructor</t>
  </si>
  <si>
    <t xml:space="preserve"> Fdo:                                                                                                 Fdo: </t>
  </si>
  <si>
    <t xml:space="preserve">Puerta cancela metálica de carpintería metálica, de hoja corredera. Hoja doble. </t>
  </si>
  <si>
    <t>Puerta cancela metálica de carpintería metálica, de una hoja batiente. Hoja Sencilla.</t>
  </si>
  <si>
    <t>Sustitucion Red eléctrica de distribución interior de una vivienda unifamiliar. Superficie estimada &lt; 100 m2.</t>
  </si>
  <si>
    <t>Sustitucion Red de distribución interior para local u oficina. Superficie estimada 100 m2</t>
  </si>
  <si>
    <t>Sustitucion Red de distribución interior en locales de uso común. ZAGUAN</t>
  </si>
  <si>
    <t>Sustitucion Instalación interior de fontanería para aseo.</t>
  </si>
  <si>
    <t>Sustitucion Conjunto de aparatos sanitarios para aseo.</t>
  </si>
  <si>
    <t>Sustitucion Instalación interior de fontanería para cuarto de baño.</t>
  </si>
  <si>
    <t>Sustitucion Conjunto de aparatos sanitarios para cuarto de baño.</t>
  </si>
  <si>
    <t>Sustitucion Instalación interior de fontanería para cocina.</t>
  </si>
  <si>
    <t>Sustitucion Aparato sanitario individual.</t>
  </si>
  <si>
    <t>Para la obtencion de los precios refelejados en la presente ordenanza se ha tomado de referencia los valores públicados en el Banco de Precios de la Consejería de Obras Públicas y Ordenacion del Territorio de la Comunidad Autónoma de la Región de Murcia, aplicado el incremento del IPC en el momento de su revisión.</t>
  </si>
  <si>
    <t>1º</t>
  </si>
  <si>
    <t>2º</t>
  </si>
  <si>
    <t>Para la tramitacion de las instalaciones de caseta para cabezal de riego y pergola abierta será obligatorio la presentancion del plano de la parcela con la ubicación exacta de los elementos.</t>
  </si>
  <si>
    <t>Para la concesión de la presente Licencia de obras se atenderá a lo dispuesto en las Normas Urbanisticas de Zona del P.G.M.O.</t>
  </si>
  <si>
    <t>Advertencias:</t>
  </si>
  <si>
    <t>3º</t>
  </si>
  <si>
    <t>4º</t>
  </si>
  <si>
    <t>Cualquier unidad de obra no contemplada en la presente memoria, salvo que los Servicios Técnicos de Urbanismo admitan lo contrario, se deberá acoger al Procedimiento de Obra Mayor o al Procedimiento de Obra Menor Ordinaria.</t>
  </si>
  <si>
    <r>
      <rPr>
        <b/>
        <sz val="10"/>
        <color theme="1"/>
        <rFont val="Calibri"/>
        <family val="2"/>
        <scheme val="minor"/>
      </rPr>
      <t xml:space="preserve">VALLADOS Y CERRAMIENTOS DE PROPIEDAD
- </t>
    </r>
    <r>
      <rPr>
        <sz val="10"/>
        <color theme="1"/>
        <rFont val="Calibri"/>
        <family val="2"/>
        <scheme val="minor"/>
      </rPr>
      <t xml:space="preserve">Para la tramitacion de los vallados se deberá acompañar plano de la parcela marcando los tramos en los que se va a proceder a vallar.
- En el </t>
    </r>
    <r>
      <rPr>
        <b/>
        <sz val="10"/>
        <color theme="1"/>
        <rFont val="Calibri"/>
        <family val="2"/>
        <scheme val="minor"/>
      </rPr>
      <t>Suelo No Urbanizable</t>
    </r>
    <r>
      <rPr>
        <sz val="10"/>
        <color theme="1"/>
        <rFont val="Calibri"/>
        <family val="2"/>
        <scheme val="minor"/>
      </rPr>
      <t xml:space="preserve"> según el Art. II.5.17.- Cerramientos del P.G.M.O. "Los cerramientos de propiedad podrán llevarse a cabo siempre que los muros opacos no superen los 50 cm de altura. En los lindes con camino público el cerramiento se separará al menos 1 metro del borde exterior del camino".
- En el </t>
    </r>
    <r>
      <rPr>
        <b/>
        <sz val="10"/>
        <color theme="1"/>
        <rFont val="Calibri"/>
        <family val="2"/>
        <scheme val="minor"/>
      </rPr>
      <t>Suelo Urbanizable</t>
    </r>
    <r>
      <rPr>
        <sz val="10"/>
        <color theme="1"/>
        <rFont val="Calibri"/>
        <family val="2"/>
        <scheme val="minor"/>
      </rPr>
      <t xml:space="preserve"> según el Art. II.6.3.- Cerramientos del P.G.M.O. "Los cerramientos de propiedad podrán llevarse a cabo siempre que los muros opacos no superen los 50 cm de altura. En los lindes con camino público el cerramiento se separará al menos 1 metro del borde exterior del camino".</t>
    </r>
  </si>
  <si>
    <t>Estructura para plantaciones apoyadas, sistema “espaldera” en postes metálicos y alambres</t>
  </si>
  <si>
    <t>Estructura para plantaciones apoyadas, tipo “parral” en postes metálicos y alambres.</t>
  </si>
  <si>
    <t>Estructura para plantaciones apoyadas, semiparral en “Y” en postes metálicos y alambres.</t>
  </si>
  <si>
    <t>Estructura para plantaciones apoyadas tipo parral con malla antigranizo y/o plástico</t>
  </si>
  <si>
    <t>Invernadero con estructura metálica tipo “parral”, con plástico tricapa de 800 galgas. Superficie &lt; 2.500 m2.</t>
  </si>
  <si>
    <t>Invernadero con estructura metálica tipo “parral”, con plástico tricapa de 800 galgas. Superficie ≥ 2.500 m2.</t>
  </si>
  <si>
    <t>Invernadero con estructura metálica tipo “multicapilla”, con plástico tricapa de 800 galgas.</t>
  </si>
  <si>
    <t>Invernadero con malla sombra (umbráculo para tomate, con malla antitrips y entutorado)</t>
  </si>
  <si>
    <t>Invernadero de malla sombra (umbráculo para cítricos y tomate)</t>
  </si>
  <si>
    <t>Invernadero con estructura metálica tipo “multitunel”, con plástico tricapa de 800 galgas, con superficie &lt; 3.000 m2</t>
  </si>
  <si>
    <t>Invernadero con estructura metálica tipo “multitunel”, con plástico tricapa de 800 galgas, con superficie ≥ 3.000 m2</t>
  </si>
  <si>
    <t>Invernadero con estructura metálica tipo “multitunel”, con cubierta de policarbonato</t>
  </si>
  <si>
    <t>Pantalla térmica para invernadero</t>
  </si>
  <si>
    <t>Recogida de aguas pluviales en invernadero</t>
  </si>
  <si>
    <t>Calefacción en invernadero</t>
  </si>
  <si>
    <t>Hidroponía en invernadero (incluye instalación de fertirrigación completa)</t>
  </si>
  <si>
    <t>Ha</t>
  </si>
  <si>
    <t>Demolicion de edificio exento</t>
  </si>
  <si>
    <t>Uso Agrícola</t>
  </si>
  <si>
    <t>Demolicion de edificio con un colindante</t>
  </si>
  <si>
    <t>Demolición de edificio con dos o mas colindantes</t>
  </si>
  <si>
    <t>Unifamiliar Aislada</t>
  </si>
  <si>
    <t>Unifamiliar en hilera</t>
  </si>
  <si>
    <t>Garaje en vivienda Unifamiliar</t>
  </si>
  <si>
    <t>Almacenes y trasteros en Vivienda Unifamiliar</t>
  </si>
  <si>
    <t>Instalaciones y Otros Usos en Vivienda Unifamiliar</t>
  </si>
  <si>
    <t>Plurifamiliares Bloque Aislado</t>
  </si>
  <si>
    <t>Plurifamiliares Manzana Cerrada</t>
  </si>
  <si>
    <t>Garaje en vivienda Plurifamiliar</t>
  </si>
  <si>
    <t>Almacenes y trasteros en Vivienda Plurifamiliar</t>
  </si>
  <si>
    <t>Instalaciones y Otros Usos en Vivienda Plurifamiliar</t>
  </si>
  <si>
    <t>Oficinas en edificio plurifamiliar. Diafano y sin decoracion.</t>
  </si>
  <si>
    <t>Locales en edificio plurifamiliar. Diafano y sin decoracion.</t>
  </si>
  <si>
    <t>Adecuación o adaptación de local en estructura. Incluso nueva fachada.</t>
  </si>
  <si>
    <t>Elevación o ampliación de planta. Uso residencial.</t>
  </si>
  <si>
    <t>Reforma o rehabilitacion de viviendas, conservando unicamente cimentacion y estructura.</t>
  </si>
  <si>
    <t>Reforma o rehabilitacion de viviendas, conservando unicamente cimentacion, estructura y fachada.</t>
  </si>
  <si>
    <t>Reforma o rehabilitacion de viviendas, conservando unicamente cimentacion, estructura , fachada y cubierta.</t>
  </si>
  <si>
    <t>Sustitucion de cubierta. Afecta a elementos estructurales.</t>
  </si>
  <si>
    <t>Sustitucion de cubierta. Sin afectar a elementos estructurales.</t>
  </si>
  <si>
    <t>Rehabilitación de fachadas, con sustitución de carpinteria y revestimientos. (Medicion superficie total)</t>
  </si>
  <si>
    <t>Rehabilitacion de fachadas, tratamiento superficial. (Medicion superficie total)</t>
  </si>
  <si>
    <t>Oficinas.</t>
  </si>
  <si>
    <t>Comercio.</t>
  </si>
  <si>
    <t>Almacen Agricola hasta 20 m2. (Caseta de Aperos)</t>
  </si>
  <si>
    <t>Naves Industrial. Altura libre &gt; 6 metros</t>
  </si>
  <si>
    <t>Naves Industrial. Altura libre 4,50 a 6 metros</t>
  </si>
  <si>
    <t>Naves Industrial. Altura libre &lt; 4,50 metros</t>
  </si>
  <si>
    <t>Edificios industriales diafanos en altura.</t>
  </si>
  <si>
    <t>Cobertizos o naves sin cerramientos.</t>
  </si>
  <si>
    <t>Garaje en planta baja o en altura.</t>
  </si>
  <si>
    <t>Garaje en semisótano o primer sótano.</t>
  </si>
  <si>
    <t>Garaje en segundo o tercer sótano.</t>
  </si>
  <si>
    <t>Hostales, pensiones.</t>
  </si>
  <si>
    <t>Hoteles, apartahoteles, moteles.</t>
  </si>
  <si>
    <t>Residencias tercera edad.</t>
  </si>
  <si>
    <t>Restaurantes.</t>
  </si>
  <si>
    <t>Cafeterias.</t>
  </si>
  <si>
    <t>Edificicaciones de servicio camping.</t>
  </si>
  <si>
    <t>Instalación polideportivo cubierto.</t>
  </si>
  <si>
    <t>Instalación piscina cubierta. Sup. Construida.</t>
  </si>
  <si>
    <t>Instalación deportiva al aire libre. Pistas descubiertas cualquier uso.</t>
  </si>
  <si>
    <t>Piscinas al aire libre. Lámina de agua</t>
  </si>
  <si>
    <t>Instalciones de vestuarios y servicios de apoyo a servicios deportivos</t>
  </si>
  <si>
    <t>Instalacion deportiva graderios descubiertos.</t>
  </si>
  <si>
    <t>Instalacion deportiva graderios cubiertos.</t>
  </si>
  <si>
    <t>Discoteca, casinos culturales, cines</t>
  </si>
  <si>
    <t>Salas de fiesta, casinos de juego, teatros, auditorios, palacios de congresos</t>
  </si>
  <si>
    <t>Centros Universitarios, centros de investigación, museos, bibliotecas</t>
  </si>
  <si>
    <t>Academias, guarderias, colegios, institutos, salas de exposiciones</t>
  </si>
  <si>
    <t>Hospitales, clínicas, grandes centros sanitarios</t>
  </si>
  <si>
    <t>Ambulatorios, centros médicos laboratorios, consultorios, centros de salud</t>
  </si>
  <si>
    <t>Centro de culto, iglesias, sinagogas, mequitas.</t>
  </si>
  <si>
    <t>Capillas, ermitas.</t>
  </si>
  <si>
    <t>Seminarios, conventos, centros parroquiales</t>
  </si>
  <si>
    <t>Nichos sobre rasante</t>
  </si>
  <si>
    <t>Nichos bajo rasante</t>
  </si>
  <si>
    <t>Panteón familiar.</t>
  </si>
  <si>
    <t>Tanatorio, crematorio</t>
  </si>
  <si>
    <t>Sustitución de malla antigranizo y/o plástico (Con estructura existente).</t>
  </si>
  <si>
    <r>
      <rPr>
        <b/>
        <sz val="14"/>
        <color theme="4"/>
        <rFont val="Calibri"/>
        <family val="2"/>
        <scheme val="minor"/>
      </rPr>
      <t>HOJA BÁSICA DE PRESUPUESTO.</t>
    </r>
    <r>
      <rPr>
        <b/>
        <sz val="14"/>
        <color theme="1"/>
        <rFont val="Calibri"/>
        <family val="2"/>
        <scheme val="minor"/>
      </rPr>
      <t xml:space="preserve">
ORDENANZA FISCAL REGULADORA DE LA INTERVENCION ADMINISTRATIVA EN LA EDIFICACION Y USO DEL SUELO
</t>
    </r>
    <r>
      <rPr>
        <b/>
        <sz val="10"/>
        <color theme="1"/>
        <rFont val="Calibri"/>
        <family val="2"/>
        <scheme val="minor"/>
      </rPr>
      <t>PUBLICADA EL 20 DE NOVIEMBRE DE 2015 EN EL B.O.R.M. (Y SUCESIVAS MODIFICACIONES)</t>
    </r>
  </si>
  <si>
    <t>PROCEDIMIENTO DE OBRA MENOR o DECLARACION RESPONSABLE
(SEGÚN PROCEDA LEGALMENTE)</t>
  </si>
  <si>
    <t>PROCEDIMIENTO DE LICENCIA DE OBRAS o DECLARACION RESPONSABLE
(SEGÚN PROCEDA LEGALMENTE)</t>
  </si>
  <si>
    <t>Energia Fotovoltaica</t>
  </si>
  <si>
    <t>Kw</t>
  </si>
  <si>
    <t>Placas de energia fotovoltaica</t>
  </si>
  <si>
    <t>MODULOS
COAMU 2007</t>
  </si>
  <si>
    <t>Variacion IPC desde Febrero de 2007 hasta Abril 2024</t>
  </si>
  <si>
    <t>Modulo COAMU
2007 (€/m2)</t>
  </si>
  <si>
    <r>
      <rPr>
        <b/>
        <sz val="14"/>
        <color theme="4"/>
        <rFont val="Calibri"/>
        <family val="2"/>
        <scheme val="minor"/>
      </rPr>
      <t>HOJA BÁSICA DE PRESUPUESTO.</t>
    </r>
    <r>
      <rPr>
        <b/>
        <sz val="14"/>
        <color theme="1"/>
        <rFont val="Calibri"/>
        <family val="2"/>
        <scheme val="minor"/>
      </rPr>
      <t xml:space="preserve">
ORDENANZA FISCAL REGULADORA DE LA INTERVENCION ADMINISTRATIVA EN LA EDIFICACION Y USO DEL SUELO</t>
    </r>
  </si>
  <si>
    <t>URBANIZACIONES DE TERRENOS Y PARCELAS</t>
  </si>
  <si>
    <t>Variacion del IPC desde Octubre de 2007 a Abril de 2024</t>
  </si>
  <si>
    <t>Valla de cerramiento perimetral, cimentación, muro de base, verja metálica, totalmente terminada incluso parte proporcional, de puertas de acceso, para uso residencial</t>
  </si>
  <si>
    <t>Superficie tratada de parcela, incluso parte proporcional de infraestructuras interiores y acometidas a servicios urbanísticos</t>
  </si>
  <si>
    <t>Costes de urbanización exterior sobre total de terrenos a urbanizar, incluidos todos los servicios urbanísticos contemplados en la ley estatal y regional del suelo</t>
  </si>
  <si>
    <t>Urbanización completa de una calle o similar, incluidos todos los servicios urbanísticos, medida sobre superficie neta de la calle e incluyendo aceras y pavimento rodado</t>
  </si>
  <si>
    <t>Jardín tipo urbano, incluyendo todos los servicios urbanísticos, pavimentaciones, plantaciones y mobiliario urbano, medido sobre superficie neta del jardín</t>
  </si>
  <si>
    <t>ACTUACIONES EN SUELO URBANO</t>
  </si>
  <si>
    <t>ACTUACIONES EN SUELO URBANIZABLE</t>
  </si>
  <si>
    <t>CALIDAD MEDIA</t>
  </si>
  <si>
    <t>BANCO DE PRECIOS
CARM -DICIEMBRE 2023</t>
  </si>
  <si>
    <t>Modulo Blanca 
2024 (€/m2)</t>
  </si>
  <si>
    <t>PROMEDIO</t>
  </si>
  <si>
    <t>%
PROMEDIO</t>
  </si>
  <si>
    <t>DIFERENCIA
BANCO DE PRECIOS
%</t>
  </si>
  <si>
    <t>Modulo 
10/2007</t>
  </si>
  <si>
    <t>Módulo
09/2011</t>
  </si>
  <si>
    <t>Adecuación o adaptación de local en estructura. Manteniendo fachada preexistente.</t>
  </si>
  <si>
    <t>Dispensarios, botiquines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</si>
</sst>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u/>
      <sz val="9"/>
      <name val="Calibri"/>
      <family val="2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3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4" fillId="3" borderId="3" xfId="0" applyFont="1" applyFill="1" applyBorder="1"/>
    <xf numFmtId="0" fontId="4" fillId="3" borderId="1" xfId="0" applyFont="1" applyFill="1" applyBorder="1"/>
    <xf numFmtId="0" fontId="8" fillId="3" borderId="1" xfId="0" applyFont="1" applyFill="1" applyBorder="1"/>
    <xf numFmtId="0" fontId="8" fillId="3" borderId="4" xfId="0" applyFont="1" applyFill="1" applyBorder="1"/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justify" vertical="top" wrapText="1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6" fillId="0" borderId="4" xfId="0" applyNumberFormat="1" applyFont="1" applyBorder="1" applyAlignment="1">
      <alignment horizontal="center"/>
    </xf>
    <xf numFmtId="4" fontId="2" fillId="0" borderId="4" xfId="0" applyNumberFormat="1" applyFont="1" applyBorder="1" applyProtection="1">
      <protection locked="0"/>
    </xf>
    <xf numFmtId="0" fontId="9" fillId="0" borderId="0" xfId="0" applyFont="1" applyAlignment="1">
      <alignment horizontal="center"/>
    </xf>
    <xf numFmtId="10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4" fontId="4" fillId="5" borderId="0" xfId="0" applyNumberFormat="1" applyFont="1" applyFill="1" applyAlignment="1">
      <alignment horizontal="right"/>
    </xf>
    <xf numFmtId="164" fontId="4" fillId="5" borderId="0" xfId="0" applyNumberFormat="1" applyFont="1" applyFill="1"/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right"/>
    </xf>
    <xf numFmtId="164" fontId="4" fillId="5" borderId="0" xfId="0" applyNumberFormat="1" applyFont="1" applyFill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 applyProtection="1">
      <protection locked="0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4" fillId="3" borderId="1" xfId="0" applyFont="1" applyFill="1" applyBorder="1" applyAlignment="1">
      <alignment wrapText="1"/>
    </xf>
    <xf numFmtId="4" fontId="8" fillId="3" borderId="1" xfId="0" applyNumberFormat="1" applyFont="1" applyFill="1" applyBorder="1"/>
    <xf numFmtId="0" fontId="2" fillId="0" borderId="2" xfId="0" applyFont="1" applyBorder="1" applyAlignment="1">
      <alignment horizontal="justify" vertical="top" wrapText="1"/>
    </xf>
    <xf numFmtId="0" fontId="3" fillId="0" borderId="0" xfId="0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3" borderId="2" xfId="0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right" wrapText="1"/>
    </xf>
    <xf numFmtId="4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3" fillId="0" borderId="0" xfId="1" applyFont="1" applyFill="1" applyBorder="1" applyAlignment="1" applyProtection="1">
      <alignment horizontal="right"/>
    </xf>
    <xf numFmtId="0" fontId="11" fillId="0" borderId="0" xfId="0" applyFont="1"/>
    <xf numFmtId="0" fontId="15" fillId="0" borderId="0" xfId="0" applyFont="1"/>
    <xf numFmtId="4" fontId="11" fillId="0" borderId="0" xfId="0" applyNumberFormat="1" applyFont="1"/>
    <xf numFmtId="4" fontId="11" fillId="0" borderId="1" xfId="0" applyNumberFormat="1" applyFont="1" applyBorder="1"/>
    <xf numFmtId="4" fontId="11" fillId="0" borderId="1" xfId="0" applyNumberFormat="1" applyFont="1" applyBorder="1" applyProtection="1">
      <protection locked="0"/>
    </xf>
    <xf numFmtId="0" fontId="9" fillId="0" borderId="0" xfId="0" applyFont="1" applyAlignment="1">
      <alignment horizontal="center" vertical="center" wrapText="1"/>
    </xf>
    <xf numFmtId="4" fontId="2" fillId="0" borderId="4" xfId="0" applyNumberFormat="1" applyFont="1" applyBorder="1"/>
    <xf numFmtId="4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top" wrapText="1"/>
    </xf>
    <xf numFmtId="0" fontId="19" fillId="3" borderId="0" xfId="0" applyFont="1" applyFill="1"/>
    <xf numFmtId="0" fontId="11" fillId="0" borderId="1" xfId="0" applyFont="1" applyBorder="1"/>
    <xf numFmtId="0" fontId="11" fillId="0" borderId="23" xfId="0" applyFont="1" applyBorder="1"/>
    <xf numFmtId="4" fontId="11" fillId="0" borderId="20" xfId="0" applyNumberFormat="1" applyFont="1" applyBorder="1"/>
    <xf numFmtId="0" fontId="9" fillId="0" borderId="20" xfId="0" applyFont="1" applyBorder="1" applyAlignment="1">
      <alignment horizontal="center" vertical="center"/>
    </xf>
    <xf numFmtId="164" fontId="11" fillId="0" borderId="26" xfId="0" applyNumberFormat="1" applyFont="1" applyBorder="1"/>
    <xf numFmtId="0" fontId="19" fillId="3" borderId="23" xfId="0" applyFont="1" applyFill="1" applyBorder="1"/>
    <xf numFmtId="0" fontId="19" fillId="3" borderId="20" xfId="0" applyFont="1" applyFill="1" applyBorder="1"/>
    <xf numFmtId="0" fontId="11" fillId="0" borderId="0" xfId="0" applyFont="1" applyAlignment="1">
      <alignment horizontal="right"/>
    </xf>
    <xf numFmtId="10" fontId="11" fillId="0" borderId="0" xfId="0" applyNumberFormat="1" applyFont="1"/>
    <xf numFmtId="164" fontId="11" fillId="0" borderId="20" xfId="0" applyNumberFormat="1" applyFont="1" applyBorder="1"/>
    <xf numFmtId="0" fontId="19" fillId="2" borderId="0" xfId="0" applyFont="1" applyFill="1"/>
    <xf numFmtId="4" fontId="19" fillId="2" borderId="20" xfId="0" applyNumberFormat="1" applyFont="1" applyFill="1" applyBorder="1"/>
    <xf numFmtId="0" fontId="19" fillId="5" borderId="0" xfId="0" applyFont="1" applyFill="1" applyAlignment="1">
      <alignment horizontal="right"/>
    </xf>
    <xf numFmtId="164" fontId="19" fillId="2" borderId="0" xfId="0" applyNumberFormat="1" applyFont="1" applyFill="1" applyAlignment="1">
      <alignment horizontal="right"/>
    </xf>
    <xf numFmtId="0" fontId="21" fillId="5" borderId="23" xfId="0" applyFont="1" applyFill="1" applyBorder="1" applyAlignment="1">
      <alignment horizontal="left" vertical="top" wrapText="1"/>
    </xf>
    <xf numFmtId="0" fontId="7" fillId="4" borderId="33" xfId="0" applyFont="1" applyFill="1" applyBorder="1" applyAlignment="1">
      <alignment horizontal="left"/>
    </xf>
    <xf numFmtId="0" fontId="7" fillId="4" borderId="18" xfId="0" applyFont="1" applyFill="1" applyBorder="1" applyAlignment="1">
      <alignment horizontal="left"/>
    </xf>
    <xf numFmtId="164" fontId="7" fillId="4" borderId="24" xfId="0" applyNumberFormat="1" applyFont="1" applyFill="1" applyBorder="1" applyAlignment="1">
      <alignment horizontal="right"/>
    </xf>
    <xf numFmtId="4" fontId="11" fillId="0" borderId="26" xfId="0" applyNumberFormat="1" applyFont="1" applyBorder="1"/>
    <xf numFmtId="4" fontId="11" fillId="7" borderId="1" xfId="0" applyNumberFormat="1" applyFont="1" applyFill="1" applyBorder="1"/>
    <xf numFmtId="0" fontId="11" fillId="7" borderId="1" xfId="0" applyFont="1" applyFill="1" applyBorder="1"/>
    <xf numFmtId="0" fontId="17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8" fillId="7" borderId="16" xfId="0" applyFont="1" applyFill="1" applyBorder="1"/>
    <xf numFmtId="4" fontId="11" fillId="7" borderId="16" xfId="0" applyNumberFormat="1" applyFont="1" applyFill="1" applyBorder="1" applyAlignment="1">
      <alignment horizontal="center"/>
    </xf>
    <xf numFmtId="0" fontId="11" fillId="7" borderId="16" xfId="0" applyFont="1" applyFill="1" applyBorder="1"/>
    <xf numFmtId="4" fontId="18" fillId="7" borderId="16" xfId="0" applyNumberFormat="1" applyFont="1" applyFill="1" applyBorder="1" applyAlignment="1">
      <alignment horizontal="center" wrapText="1"/>
    </xf>
    <xf numFmtId="10" fontId="22" fillId="7" borderId="16" xfId="0" applyNumberFormat="1" applyFont="1" applyFill="1" applyBorder="1"/>
    <xf numFmtId="165" fontId="18" fillId="7" borderId="16" xfId="0" applyNumberFormat="1" applyFont="1" applyFill="1" applyBorder="1"/>
    <xf numFmtId="4" fontId="18" fillId="7" borderId="16" xfId="0" applyNumberFormat="1" applyFont="1" applyFill="1" applyBorder="1" applyAlignment="1">
      <alignment horizontal="right"/>
    </xf>
    <xf numFmtId="4" fontId="22" fillId="7" borderId="16" xfId="0" applyNumberFormat="1" applyFont="1" applyFill="1" applyBorder="1"/>
    <xf numFmtId="4" fontId="18" fillId="7" borderId="16" xfId="0" applyNumberFormat="1" applyFont="1" applyFill="1" applyBorder="1"/>
    <xf numFmtId="0" fontId="13" fillId="7" borderId="0" xfId="1" applyFont="1" applyFill="1" applyBorder="1" applyAlignment="1" applyProtection="1">
      <alignment horizontal="right"/>
    </xf>
    <xf numFmtId="0" fontId="6" fillId="7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164" fontId="2" fillId="7" borderId="2" xfId="0" applyNumberFormat="1" applyFont="1" applyFill="1" applyBorder="1" applyAlignment="1">
      <alignment horizontal="right"/>
    </xf>
    <xf numFmtId="0" fontId="2" fillId="7" borderId="1" xfId="0" applyFont="1" applyFill="1" applyBorder="1" applyAlignment="1">
      <alignment vertical="top" wrapText="1"/>
    </xf>
    <xf numFmtId="164" fontId="2" fillId="7" borderId="2" xfId="0" applyNumberFormat="1" applyFont="1" applyFill="1" applyBorder="1" applyAlignment="1" applyProtection="1">
      <alignment horizontal="right"/>
      <protection locked="0"/>
    </xf>
    <xf numFmtId="0" fontId="17" fillId="0" borderId="0" xfId="0" applyFont="1" applyAlignment="1">
      <alignment horizontal="center"/>
    </xf>
    <xf numFmtId="0" fontId="19" fillId="8" borderId="16" xfId="0" applyFont="1" applyFill="1" applyBorder="1" applyAlignment="1">
      <alignment horizontal="center" wrapText="1"/>
    </xf>
    <xf numFmtId="0" fontId="11" fillId="0" borderId="16" xfId="0" applyFont="1" applyBorder="1"/>
    <xf numFmtId="4" fontId="11" fillId="0" borderId="16" xfId="0" applyNumberFormat="1" applyFont="1" applyBorder="1"/>
    <xf numFmtId="10" fontId="11" fillId="0" borderId="16" xfId="0" applyNumberFormat="1" applyFont="1" applyBorder="1"/>
    <xf numFmtId="4" fontId="19" fillId="8" borderId="0" xfId="0" applyNumberFormat="1" applyFont="1" applyFill="1" applyAlignment="1">
      <alignment horizontal="right"/>
    </xf>
    <xf numFmtId="10" fontId="19" fillId="8" borderId="0" xfId="0" applyNumberFormat="1" applyFont="1" applyFill="1"/>
    <xf numFmtId="164" fontId="6" fillId="0" borderId="4" xfId="1" applyNumberFormat="1" applyFont="1" applyFill="1" applyBorder="1" applyAlignment="1" applyProtection="1">
      <alignment horizontal="center" wrapText="1"/>
    </xf>
    <xf numFmtId="0" fontId="19" fillId="8" borderId="34" xfId="0" applyFont="1" applyFill="1" applyBorder="1" applyAlignment="1">
      <alignment horizontal="center" wrapText="1"/>
    </xf>
    <xf numFmtId="0" fontId="18" fillId="0" borderId="16" xfId="0" applyFont="1" applyBorder="1" applyAlignment="1">
      <alignment horizontal="center"/>
    </xf>
    <xf numFmtId="164" fontId="6" fillId="0" borderId="2" xfId="1" applyNumberFormat="1" applyFont="1" applyFill="1" applyBorder="1" applyAlignment="1" applyProtection="1">
      <alignment horizontal="center" wrapText="1"/>
    </xf>
    <xf numFmtId="4" fontId="18" fillId="0" borderId="16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left"/>
    </xf>
    <xf numFmtId="0" fontId="19" fillId="3" borderId="0" xfId="0" applyFont="1" applyFill="1" applyAlignment="1">
      <alignment horizontal="left"/>
    </xf>
    <xf numFmtId="0" fontId="19" fillId="3" borderId="20" xfId="0" applyFont="1" applyFill="1" applyBorder="1" applyAlignment="1">
      <alignment horizontal="left"/>
    </xf>
    <xf numFmtId="0" fontId="2" fillId="0" borderId="2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27" xfId="0" applyFont="1" applyFill="1" applyBorder="1" applyAlignment="1">
      <alignment horizontal="center" vertical="top" wrapText="1"/>
    </xf>
    <xf numFmtId="4" fontId="2" fillId="6" borderId="11" xfId="0" applyNumberFormat="1" applyFont="1" applyFill="1" applyBorder="1" applyAlignment="1">
      <alignment horizontal="center"/>
    </xf>
    <xf numFmtId="4" fontId="2" fillId="6" borderId="20" xfId="0" applyNumberFormat="1" applyFont="1" applyFill="1" applyBorder="1" applyAlignment="1">
      <alignment horizontal="center"/>
    </xf>
    <xf numFmtId="4" fontId="2" fillId="6" borderId="29" xfId="0" applyNumberFormat="1" applyFont="1" applyFill="1" applyBorder="1" applyAlignment="1">
      <alignment horizontal="center"/>
    </xf>
    <xf numFmtId="4" fontId="2" fillId="6" borderId="32" xfId="0" applyNumberFormat="1" applyFont="1" applyFill="1" applyBorder="1" applyAlignment="1">
      <alignment horizontal="center"/>
    </xf>
    <xf numFmtId="0" fontId="19" fillId="2" borderId="23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19" fillId="2" borderId="20" xfId="0" applyFont="1" applyFill="1" applyBorder="1" applyAlignment="1">
      <alignment horizontal="left"/>
    </xf>
    <xf numFmtId="0" fontId="9" fillId="6" borderId="18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" fontId="2" fillId="6" borderId="12" xfId="0" applyNumberFormat="1" applyFont="1" applyFill="1" applyBorder="1" applyAlignment="1">
      <alignment horizontal="center"/>
    </xf>
    <xf numFmtId="4" fontId="2" fillId="6" borderId="13" xfId="0" applyNumberFormat="1" applyFont="1" applyFill="1" applyBorder="1" applyAlignment="1">
      <alignment horizontal="center"/>
    </xf>
    <xf numFmtId="4" fontId="2" fillId="6" borderId="15" xfId="0" applyNumberFormat="1" applyFont="1" applyFill="1" applyBorder="1" applyAlignment="1">
      <alignment horizontal="center"/>
    </xf>
    <xf numFmtId="0" fontId="16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6" borderId="18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7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164" fontId="7" fillId="4" borderId="6" xfId="0" applyNumberFormat="1" applyFont="1" applyFill="1" applyBorder="1" applyAlignment="1">
      <alignment horizontal="right"/>
    </xf>
    <xf numFmtId="164" fontId="7" fillId="4" borderId="7" xfId="0" applyNumberFormat="1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E9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123"/>
  <sheetViews>
    <sheetView showGridLines="0" showZeros="0" zoomScale="85" zoomScaleNormal="85" workbookViewId="0">
      <pane ySplit="11" topLeftCell="A81" activePane="bottomLeft" state="frozen"/>
      <selection pane="bottomLeft" activeCell="E111" sqref="E111"/>
    </sheetView>
  </sheetViews>
  <sheetFormatPr baseColWidth="10" defaultRowHeight="12.75" x14ac:dyDescent="0.2"/>
  <cols>
    <col min="1" max="1" width="4.28515625" style="48" customWidth="1"/>
    <col min="2" max="2" width="101.42578125" style="48" bestFit="1" customWidth="1"/>
    <col min="3" max="3" width="15.7109375" style="50" hidden="1" customWidth="1"/>
    <col min="4" max="4" width="15.7109375" style="50" customWidth="1"/>
    <col min="5" max="5" width="13.85546875" style="48" customWidth="1"/>
    <col min="6" max="6" width="14.7109375" style="50" customWidth="1"/>
    <col min="7" max="7" width="3.5703125" style="48" customWidth="1"/>
    <col min="8" max="8" width="21.42578125" style="48" hidden="1" customWidth="1"/>
    <col min="9" max="9" width="16.140625" style="48" hidden="1" customWidth="1"/>
    <col min="10" max="10" width="0" style="48" hidden="1" customWidth="1"/>
    <col min="11" max="16384" width="11.42578125" style="48"/>
  </cols>
  <sheetData>
    <row r="1" spans="1:10" ht="60.75" customHeight="1" x14ac:dyDescent="0.2">
      <c r="A1" s="134" t="s">
        <v>230</v>
      </c>
      <c r="B1" s="135"/>
      <c r="C1" s="135"/>
      <c r="D1" s="135"/>
      <c r="E1" s="135"/>
      <c r="F1" s="136"/>
    </row>
    <row r="2" spans="1:10" ht="6" customHeight="1" x14ac:dyDescent="0.2">
      <c r="A2" s="63"/>
      <c r="B2" s="53"/>
      <c r="C2" s="33"/>
      <c r="F2" s="64"/>
    </row>
    <row r="3" spans="1:10" s="49" customFormat="1" ht="33" customHeight="1" x14ac:dyDescent="0.25">
      <c r="A3" s="137" t="s">
        <v>232</v>
      </c>
      <c r="B3" s="137"/>
      <c r="C3" s="83"/>
      <c r="D3" s="84" t="s">
        <v>65</v>
      </c>
      <c r="E3" s="132"/>
      <c r="F3" s="133"/>
    </row>
    <row r="4" spans="1:10" ht="12" customHeight="1" x14ac:dyDescent="0.2">
      <c r="A4" s="63"/>
      <c r="B4" s="53"/>
      <c r="C4" s="33"/>
      <c r="D4" s="33"/>
      <c r="E4" s="33"/>
      <c r="F4" s="65"/>
    </row>
    <row r="5" spans="1:10" ht="25.5" hidden="1" x14ac:dyDescent="0.2">
      <c r="A5" s="63"/>
      <c r="B5" s="85" t="s">
        <v>17</v>
      </c>
      <c r="C5" s="88" t="s">
        <v>236</v>
      </c>
      <c r="D5" s="86"/>
      <c r="F5" s="64"/>
    </row>
    <row r="6" spans="1:10" hidden="1" x14ac:dyDescent="0.2">
      <c r="A6" s="63"/>
      <c r="B6" s="85" t="s">
        <v>237</v>
      </c>
      <c r="C6" s="89">
        <v>0.42199999999999999</v>
      </c>
      <c r="D6" s="90">
        <f>1+C6</f>
        <v>1.4219999999999999</v>
      </c>
      <c r="F6" s="64"/>
    </row>
    <row r="7" spans="1:10" hidden="1" x14ac:dyDescent="0.2">
      <c r="A7" s="63"/>
      <c r="B7" s="87" t="s">
        <v>62</v>
      </c>
      <c r="C7" s="91"/>
      <c r="D7" s="92">
        <v>1</v>
      </c>
      <c r="F7" s="64"/>
    </row>
    <row r="8" spans="1:10" hidden="1" x14ac:dyDescent="0.2">
      <c r="A8" s="63"/>
      <c r="B8" s="87" t="s">
        <v>63</v>
      </c>
      <c r="C8" s="91"/>
      <c r="D8" s="92">
        <v>1</v>
      </c>
      <c r="F8" s="64"/>
    </row>
    <row r="9" spans="1:10" hidden="1" x14ac:dyDescent="0.2">
      <c r="A9" s="63"/>
      <c r="B9" s="87" t="s">
        <v>18</v>
      </c>
      <c r="C9" s="93"/>
      <c r="D9" s="93"/>
      <c r="F9" s="64"/>
    </row>
    <row r="10" spans="1:10" ht="7.5" hidden="1" customHeight="1" x14ac:dyDescent="0.2">
      <c r="A10" s="63"/>
      <c r="F10" s="64"/>
    </row>
    <row r="11" spans="1:10" ht="38.25" x14ac:dyDescent="0.2">
      <c r="A11" s="63"/>
      <c r="C11" s="111" t="s">
        <v>238</v>
      </c>
      <c r="D11" s="111" t="s">
        <v>251</v>
      </c>
      <c r="E11" s="112" t="s">
        <v>71</v>
      </c>
      <c r="F11" s="113" t="s">
        <v>72</v>
      </c>
      <c r="H11" s="101" t="s">
        <v>250</v>
      </c>
      <c r="I11" s="108" t="s">
        <v>254</v>
      </c>
      <c r="J11" s="108" t="s">
        <v>253</v>
      </c>
    </row>
    <row r="12" spans="1:10" x14ac:dyDescent="0.2">
      <c r="A12" s="129" t="s">
        <v>0</v>
      </c>
      <c r="B12" s="130"/>
      <c r="C12" s="130"/>
      <c r="D12" s="130"/>
      <c r="E12" s="130"/>
      <c r="F12" s="131"/>
      <c r="H12" s="102"/>
      <c r="I12" s="102"/>
      <c r="J12" s="102"/>
    </row>
    <row r="13" spans="1:10" x14ac:dyDescent="0.2">
      <c r="A13" s="63" t="s">
        <v>19</v>
      </c>
      <c r="B13" s="62" t="s">
        <v>167</v>
      </c>
      <c r="C13" s="81">
        <v>29.82</v>
      </c>
      <c r="D13" s="51">
        <f>(C13*D$7*D$8)*D$6</f>
        <v>42.404039999999995</v>
      </c>
      <c r="E13" s="52"/>
      <c r="F13" s="66">
        <f>ROUND(D13*E13,2)</f>
        <v>0</v>
      </c>
      <c r="H13" s="103">
        <v>56.92</v>
      </c>
      <c r="I13" s="104">
        <f>(D13/H13)-1</f>
        <v>-0.25502389318341545</v>
      </c>
      <c r="J13" s="102"/>
    </row>
    <row r="14" spans="1:10" x14ac:dyDescent="0.2">
      <c r="A14" s="63" t="s">
        <v>19</v>
      </c>
      <c r="B14" s="62" t="s">
        <v>169</v>
      </c>
      <c r="C14" s="81">
        <v>34.630000000000003</v>
      </c>
      <c r="D14" s="51">
        <f>(C14*D$7*D$8)*D$6</f>
        <v>49.243859999999998</v>
      </c>
      <c r="E14" s="52"/>
      <c r="F14" s="66">
        <f>ROUND(D14*E14,2)</f>
        <v>0</v>
      </c>
      <c r="H14" s="103">
        <v>66.92</v>
      </c>
      <c r="I14" s="104">
        <f>(D14/H14)-1</f>
        <v>-0.26413837417812314</v>
      </c>
      <c r="J14" s="102"/>
    </row>
    <row r="15" spans="1:10" x14ac:dyDescent="0.2">
      <c r="A15" s="63" t="s">
        <v>19</v>
      </c>
      <c r="B15" s="62" t="s">
        <v>170</v>
      </c>
      <c r="C15" s="81">
        <v>37.58</v>
      </c>
      <c r="D15" s="51">
        <f>(C15*D$7*D$8)*D$6</f>
        <v>53.438759999999995</v>
      </c>
      <c r="E15" s="52"/>
      <c r="F15" s="66">
        <f>ROUND(D15*E15,2)</f>
        <v>0</v>
      </c>
      <c r="H15" s="103">
        <v>71.53</v>
      </c>
      <c r="I15" s="104">
        <f>(D15/H15)-1</f>
        <v>-0.25291821613309107</v>
      </c>
      <c r="J15" s="102"/>
    </row>
    <row r="16" spans="1:10" x14ac:dyDescent="0.2">
      <c r="A16" s="129" t="s">
        <v>1</v>
      </c>
      <c r="B16" s="130"/>
      <c r="C16" s="130"/>
      <c r="D16" s="130"/>
      <c r="E16" s="130"/>
      <c r="F16" s="131"/>
      <c r="H16" s="102"/>
      <c r="I16" s="104"/>
      <c r="J16" s="104">
        <f>AVERAGE(I13:I15)</f>
        <v>-0.25736016116487653</v>
      </c>
    </row>
    <row r="17" spans="1:10" x14ac:dyDescent="0.2">
      <c r="A17" s="114" t="s">
        <v>2</v>
      </c>
      <c r="B17" s="115"/>
      <c r="C17" s="115"/>
      <c r="D17" s="115"/>
      <c r="E17" s="115"/>
      <c r="F17" s="116"/>
      <c r="H17" s="109" t="s">
        <v>249</v>
      </c>
      <c r="I17" s="102"/>
      <c r="J17" s="102"/>
    </row>
    <row r="18" spans="1:10" x14ac:dyDescent="0.2">
      <c r="A18" s="63" t="s">
        <v>19</v>
      </c>
      <c r="B18" s="62" t="s">
        <v>171</v>
      </c>
      <c r="C18" s="81">
        <v>590.58000000000004</v>
      </c>
      <c r="D18" s="51">
        <f t="shared" ref="D18:D30" si="0">(C18*D$7*D$8)*D$6</f>
        <v>839.80475999999999</v>
      </c>
      <c r="E18" s="52"/>
      <c r="F18" s="66">
        <f>ROUND(D18*E18,2)</f>
        <v>0</v>
      </c>
      <c r="H18" s="103">
        <v>1394.24</v>
      </c>
      <c r="I18" s="104">
        <f>(D18/H18)-1</f>
        <v>-0.39766126348404862</v>
      </c>
      <c r="J18" s="102"/>
    </row>
    <row r="19" spans="1:10" x14ac:dyDescent="0.2">
      <c r="A19" s="63" t="s">
        <v>19</v>
      </c>
      <c r="B19" s="62" t="s">
        <v>172</v>
      </c>
      <c r="C19" s="81">
        <v>523.01</v>
      </c>
      <c r="D19" s="51">
        <f t="shared" si="0"/>
        <v>743.72021999999993</v>
      </c>
      <c r="E19" s="52"/>
      <c r="F19" s="66">
        <f>ROUND(D19*E19,2)</f>
        <v>0</v>
      </c>
      <c r="H19" s="103">
        <v>1140.3900000000001</v>
      </c>
      <c r="I19" s="104">
        <f t="shared" ref="I19:I32" si="1">(D19/H19)-1</f>
        <v>-0.34783695051692853</v>
      </c>
      <c r="J19" s="102"/>
    </row>
    <row r="20" spans="1:10" x14ac:dyDescent="0.2">
      <c r="A20" s="63" t="s">
        <v>19</v>
      </c>
      <c r="B20" s="62" t="s">
        <v>173</v>
      </c>
      <c r="C20" s="81">
        <v>287.83</v>
      </c>
      <c r="D20" s="51">
        <f t="shared" si="0"/>
        <v>409.29425999999995</v>
      </c>
      <c r="E20" s="52"/>
      <c r="F20" s="66">
        <f>ROUND(D20*E20,2)</f>
        <v>0</v>
      </c>
      <c r="H20" s="103">
        <v>545.39</v>
      </c>
      <c r="I20" s="104">
        <f t="shared" si="1"/>
        <v>-0.2495383853756028</v>
      </c>
      <c r="J20" s="102"/>
    </row>
    <row r="21" spans="1:10" x14ac:dyDescent="0.2">
      <c r="A21" s="63" t="s">
        <v>19</v>
      </c>
      <c r="B21" s="62" t="s">
        <v>174</v>
      </c>
      <c r="C21" s="81">
        <v>276.88</v>
      </c>
      <c r="D21" s="51">
        <f t="shared" si="0"/>
        <v>393.72335999999996</v>
      </c>
      <c r="E21" s="52"/>
      <c r="F21" s="66">
        <f>ROUND(D21*E21,2)</f>
        <v>0</v>
      </c>
      <c r="H21" s="103">
        <v>482.83</v>
      </c>
      <c r="I21" s="104">
        <f t="shared" si="1"/>
        <v>-0.18455075285297107</v>
      </c>
      <c r="J21" s="102"/>
    </row>
    <row r="22" spans="1:10" x14ac:dyDescent="0.2">
      <c r="A22" s="63" t="s">
        <v>19</v>
      </c>
      <c r="B22" s="62" t="s">
        <v>175</v>
      </c>
      <c r="C22" s="81">
        <v>282.01</v>
      </c>
      <c r="D22" s="51">
        <f t="shared" si="0"/>
        <v>401.01821999999999</v>
      </c>
      <c r="E22" s="52"/>
      <c r="F22" s="66">
        <f>ROUND(D22*E22,2)</f>
        <v>0</v>
      </c>
      <c r="H22" s="103">
        <v>464.12</v>
      </c>
      <c r="I22" s="104">
        <f t="shared" si="1"/>
        <v>-0.13596005343445661</v>
      </c>
      <c r="J22" s="102"/>
    </row>
    <row r="23" spans="1:10" x14ac:dyDescent="0.2">
      <c r="A23" s="114" t="s">
        <v>3</v>
      </c>
      <c r="B23" s="115"/>
      <c r="C23" s="115"/>
      <c r="D23" s="115"/>
      <c r="E23" s="115"/>
      <c r="F23" s="116"/>
      <c r="H23" s="109" t="s">
        <v>249</v>
      </c>
      <c r="I23" s="102"/>
      <c r="J23" s="104">
        <f>AVERAGE(I18:I22)</f>
        <v>-0.26310948113280153</v>
      </c>
    </row>
    <row r="24" spans="1:10" x14ac:dyDescent="0.2">
      <c r="A24" s="63" t="s">
        <v>19</v>
      </c>
      <c r="B24" s="62" t="s">
        <v>176</v>
      </c>
      <c r="C24" s="81">
        <v>481.16</v>
      </c>
      <c r="D24" s="51">
        <f t="shared" si="0"/>
        <v>684.20952</v>
      </c>
      <c r="E24" s="52"/>
      <c r="F24" s="66">
        <f t="shared" ref="F24:F30" si="2">ROUND(D24*E24,2)</f>
        <v>0</v>
      </c>
      <c r="H24" s="103">
        <v>956.46</v>
      </c>
      <c r="I24" s="104">
        <f t="shared" si="1"/>
        <v>-0.28464387428643123</v>
      </c>
      <c r="J24" s="102"/>
    </row>
    <row r="25" spans="1:10" x14ac:dyDescent="0.2">
      <c r="A25" s="63" t="s">
        <v>19</v>
      </c>
      <c r="B25" s="62" t="s">
        <v>177</v>
      </c>
      <c r="C25" s="81">
        <v>464.57</v>
      </c>
      <c r="D25" s="51">
        <f t="shared" si="0"/>
        <v>660.61853999999994</v>
      </c>
      <c r="E25" s="52"/>
      <c r="F25" s="66">
        <f t="shared" si="2"/>
        <v>0</v>
      </c>
      <c r="H25" s="103">
        <v>887.56</v>
      </c>
      <c r="I25" s="104">
        <f t="shared" si="1"/>
        <v>-0.25569140114471134</v>
      </c>
      <c r="J25" s="102"/>
    </row>
    <row r="26" spans="1:10" x14ac:dyDescent="0.2">
      <c r="A26" s="63" t="s">
        <v>19</v>
      </c>
      <c r="B26" s="62" t="s">
        <v>178</v>
      </c>
      <c r="C26" s="81">
        <v>255.58</v>
      </c>
      <c r="D26" s="51">
        <f t="shared" si="0"/>
        <v>363.43475999999998</v>
      </c>
      <c r="E26" s="52"/>
      <c r="F26" s="66">
        <f t="shared" si="2"/>
        <v>0</v>
      </c>
      <c r="H26" s="103">
        <v>452.74</v>
      </c>
      <c r="I26" s="104">
        <f t="shared" si="1"/>
        <v>-0.19725502495913771</v>
      </c>
      <c r="J26" s="102"/>
    </row>
    <row r="27" spans="1:10" x14ac:dyDescent="0.2">
      <c r="A27" s="63" t="s">
        <v>19</v>
      </c>
      <c r="B27" s="62" t="s">
        <v>179</v>
      </c>
      <c r="C27" s="81">
        <v>253.19</v>
      </c>
      <c r="D27" s="51">
        <f t="shared" si="0"/>
        <v>360.03618</v>
      </c>
      <c r="E27" s="52"/>
      <c r="F27" s="66">
        <f t="shared" si="2"/>
        <v>0</v>
      </c>
      <c r="H27" s="103">
        <v>443.6</v>
      </c>
      <c r="I27" s="104">
        <f t="shared" si="1"/>
        <v>-0.18837651036970249</v>
      </c>
      <c r="J27" s="102"/>
    </row>
    <row r="28" spans="1:10" x14ac:dyDescent="0.2">
      <c r="A28" s="63" t="s">
        <v>19</v>
      </c>
      <c r="B28" s="62" t="s">
        <v>180</v>
      </c>
      <c r="C28" s="81">
        <v>254.21</v>
      </c>
      <c r="D28" s="51">
        <f t="shared" si="0"/>
        <v>361.48662000000002</v>
      </c>
      <c r="E28" s="52"/>
      <c r="F28" s="66">
        <f t="shared" si="2"/>
        <v>0</v>
      </c>
      <c r="H28" s="103">
        <v>415.88</v>
      </c>
      <c r="I28" s="104">
        <f t="shared" si="1"/>
        <v>-0.13079104549389242</v>
      </c>
      <c r="J28" s="102"/>
    </row>
    <row r="29" spans="1:10" x14ac:dyDescent="0.2">
      <c r="A29" s="63" t="s">
        <v>19</v>
      </c>
      <c r="B29" s="62" t="s">
        <v>181</v>
      </c>
      <c r="C29" s="81">
        <v>332.26</v>
      </c>
      <c r="D29" s="51">
        <f t="shared" si="0"/>
        <v>472.47371999999996</v>
      </c>
      <c r="E29" s="52"/>
      <c r="F29" s="66">
        <f t="shared" si="2"/>
        <v>0</v>
      </c>
      <c r="H29" s="103">
        <v>647.17999999999995</v>
      </c>
      <c r="I29" s="104">
        <f t="shared" si="1"/>
        <v>-0.26995006026144197</v>
      </c>
      <c r="J29" s="102"/>
    </row>
    <row r="30" spans="1:10" x14ac:dyDescent="0.2">
      <c r="A30" s="63" t="s">
        <v>19</v>
      </c>
      <c r="B30" s="62" t="s">
        <v>182</v>
      </c>
      <c r="C30" s="81">
        <v>190.59</v>
      </c>
      <c r="D30" s="51">
        <f t="shared" si="0"/>
        <v>271.01898</v>
      </c>
      <c r="E30" s="52"/>
      <c r="F30" s="66">
        <f t="shared" si="2"/>
        <v>0</v>
      </c>
      <c r="H30" s="103">
        <v>325.79000000000002</v>
      </c>
      <c r="I30" s="104">
        <f t="shared" si="1"/>
        <v>-0.16811756039166337</v>
      </c>
      <c r="J30" s="102"/>
    </row>
    <row r="31" spans="1:10" x14ac:dyDescent="0.2">
      <c r="A31" s="114" t="s">
        <v>4</v>
      </c>
      <c r="B31" s="115"/>
      <c r="C31" s="115"/>
      <c r="D31" s="115"/>
      <c r="E31" s="115"/>
      <c r="F31" s="116"/>
      <c r="H31" s="109" t="s">
        <v>249</v>
      </c>
      <c r="I31" s="102"/>
      <c r="J31" s="104">
        <f>AVERAGE(I24:I30)</f>
        <v>-0.21354649670099721</v>
      </c>
    </row>
    <row r="32" spans="1:10" x14ac:dyDescent="0.2">
      <c r="A32" s="63" t="s">
        <v>19</v>
      </c>
      <c r="B32" s="62" t="s">
        <v>183</v>
      </c>
      <c r="C32" s="81">
        <v>339.26</v>
      </c>
      <c r="D32" s="51">
        <f>(C32*D$7*D$8)*D$6</f>
        <v>482.42771999999997</v>
      </c>
      <c r="E32" s="52"/>
      <c r="F32" s="66">
        <f t="shared" ref="F32:F41" si="3">ROUND(D32*E32,2)</f>
        <v>0</v>
      </c>
      <c r="H32" s="103">
        <v>647.20000000000005</v>
      </c>
      <c r="I32" s="104">
        <f t="shared" si="1"/>
        <v>-0.25459252163164414</v>
      </c>
      <c r="J32" s="102"/>
    </row>
    <row r="33" spans="1:10" x14ac:dyDescent="0.2">
      <c r="A33" s="63" t="s">
        <v>19</v>
      </c>
      <c r="B33" s="62" t="s">
        <v>257</v>
      </c>
      <c r="C33" s="81">
        <v>312.95999999999998</v>
      </c>
      <c r="D33" s="51">
        <f t="shared" ref="D33:D41" si="4">(C33*D$7*D$8)*D$6</f>
        <v>445.02911999999998</v>
      </c>
      <c r="E33" s="52"/>
      <c r="F33" s="66">
        <f t="shared" si="3"/>
        <v>0</v>
      </c>
      <c r="H33" s="103">
        <v>580.42999999999995</v>
      </c>
      <c r="I33" s="104">
        <f t="shared" ref="I33:I41" si="5">(D33/H33)-1</f>
        <v>-0.23327684647588853</v>
      </c>
      <c r="J33" s="102"/>
    </row>
    <row r="34" spans="1:10" x14ac:dyDescent="0.2">
      <c r="A34" s="63" t="s">
        <v>19</v>
      </c>
      <c r="B34" s="62" t="s">
        <v>184</v>
      </c>
      <c r="C34" s="81">
        <v>516.47</v>
      </c>
      <c r="D34" s="51">
        <f t="shared" si="4"/>
        <v>734.42034000000001</v>
      </c>
      <c r="E34" s="52"/>
      <c r="F34" s="66">
        <f t="shared" si="3"/>
        <v>0</v>
      </c>
      <c r="H34" s="103">
        <v>890.43</v>
      </c>
      <c r="I34" s="104">
        <f t="shared" si="5"/>
        <v>-0.17520710218658397</v>
      </c>
      <c r="J34" s="102"/>
    </row>
    <row r="35" spans="1:10" x14ac:dyDescent="0.2">
      <c r="A35" s="63" t="s">
        <v>19</v>
      </c>
      <c r="B35" s="62" t="s">
        <v>185</v>
      </c>
      <c r="C35" s="81">
        <v>389.51</v>
      </c>
      <c r="D35" s="51">
        <f t="shared" si="4"/>
        <v>553.88321999999994</v>
      </c>
      <c r="E35" s="52"/>
      <c r="F35" s="66">
        <f t="shared" si="3"/>
        <v>0</v>
      </c>
      <c r="H35" s="103">
        <v>682.67</v>
      </c>
      <c r="I35" s="104">
        <f t="shared" si="5"/>
        <v>-0.18865158861528997</v>
      </c>
      <c r="J35" s="102"/>
    </row>
    <row r="36" spans="1:10" x14ac:dyDescent="0.2">
      <c r="A36" s="63" t="s">
        <v>19</v>
      </c>
      <c r="B36" s="62" t="s">
        <v>186</v>
      </c>
      <c r="C36" s="81">
        <v>354</v>
      </c>
      <c r="D36" s="51">
        <f t="shared" si="4"/>
        <v>503.38799999999998</v>
      </c>
      <c r="E36" s="52"/>
      <c r="F36" s="66">
        <f t="shared" si="3"/>
        <v>0</v>
      </c>
      <c r="H36" s="103">
        <v>628.66999999999996</v>
      </c>
      <c r="I36" s="104">
        <f t="shared" si="5"/>
        <v>-0.19928102183975693</v>
      </c>
      <c r="J36" s="102"/>
    </row>
    <row r="37" spans="1:10" x14ac:dyDescent="0.2">
      <c r="A37" s="63" t="s">
        <v>19</v>
      </c>
      <c r="B37" s="62" t="s">
        <v>187</v>
      </c>
      <c r="C37" s="81">
        <v>312.20999999999998</v>
      </c>
      <c r="D37" s="51">
        <f t="shared" si="4"/>
        <v>443.96261999999996</v>
      </c>
      <c r="E37" s="52"/>
      <c r="F37" s="66">
        <f t="shared" si="3"/>
        <v>0</v>
      </c>
      <c r="H37" s="103">
        <v>551.13</v>
      </c>
      <c r="I37" s="104">
        <f t="shared" si="5"/>
        <v>-0.19445027488977196</v>
      </c>
      <c r="J37" s="102"/>
    </row>
    <row r="38" spans="1:10" x14ac:dyDescent="0.2">
      <c r="A38" s="63" t="s">
        <v>19</v>
      </c>
      <c r="B38" s="62" t="s">
        <v>188</v>
      </c>
      <c r="C38" s="81">
        <v>186.73</v>
      </c>
      <c r="D38" s="51">
        <f t="shared" si="4"/>
        <v>265.53005999999999</v>
      </c>
      <c r="E38" s="52"/>
      <c r="F38" s="66">
        <f t="shared" si="3"/>
        <v>0</v>
      </c>
      <c r="H38" s="103">
        <v>337.16</v>
      </c>
      <c r="I38" s="104">
        <f t="shared" si="5"/>
        <v>-0.21245088385336353</v>
      </c>
      <c r="J38" s="102"/>
    </row>
    <row r="39" spans="1:10" x14ac:dyDescent="0.2">
      <c r="A39" s="63" t="s">
        <v>19</v>
      </c>
      <c r="B39" s="62" t="s">
        <v>189</v>
      </c>
      <c r="C39" s="81">
        <v>98.66</v>
      </c>
      <c r="D39" s="51">
        <f t="shared" si="4"/>
        <v>140.29451999999998</v>
      </c>
      <c r="E39" s="52"/>
      <c r="F39" s="66">
        <f t="shared" si="3"/>
        <v>0</v>
      </c>
      <c r="H39" s="103">
        <v>166.07</v>
      </c>
      <c r="I39" s="104">
        <f t="shared" si="5"/>
        <v>-0.15520852652495942</v>
      </c>
      <c r="J39" s="102"/>
    </row>
    <row r="40" spans="1:10" x14ac:dyDescent="0.2">
      <c r="A40" s="63" t="s">
        <v>19</v>
      </c>
      <c r="B40" s="62" t="s">
        <v>190</v>
      </c>
      <c r="C40" s="81">
        <v>161.72999999999999</v>
      </c>
      <c r="D40" s="51">
        <f t="shared" si="4"/>
        <v>229.98005999999998</v>
      </c>
      <c r="E40" s="52"/>
      <c r="F40" s="66">
        <f t="shared" si="3"/>
        <v>0</v>
      </c>
      <c r="H40" s="103">
        <v>320.02</v>
      </c>
      <c r="I40" s="104">
        <f t="shared" si="5"/>
        <v>-0.28135722767327043</v>
      </c>
      <c r="J40" s="102"/>
    </row>
    <row r="41" spans="1:10" x14ac:dyDescent="0.2">
      <c r="A41" s="63" t="s">
        <v>19</v>
      </c>
      <c r="B41" s="62" t="s">
        <v>191</v>
      </c>
      <c r="C41" s="81">
        <v>79.44</v>
      </c>
      <c r="D41" s="51">
        <f t="shared" si="4"/>
        <v>112.96368</v>
      </c>
      <c r="E41" s="52"/>
      <c r="F41" s="66">
        <f t="shared" si="3"/>
        <v>0</v>
      </c>
      <c r="H41" s="103">
        <v>170.01</v>
      </c>
      <c r="I41" s="104">
        <f t="shared" si="5"/>
        <v>-0.33554685018528319</v>
      </c>
      <c r="J41" s="102"/>
    </row>
    <row r="42" spans="1:10" x14ac:dyDescent="0.2">
      <c r="A42" s="129" t="s">
        <v>5</v>
      </c>
      <c r="B42" s="130"/>
      <c r="C42" s="130"/>
      <c r="D42" s="130"/>
      <c r="E42" s="130"/>
      <c r="F42" s="131"/>
      <c r="H42" s="102"/>
      <c r="I42" s="102"/>
      <c r="J42" s="104">
        <f>AVERAGE(I32:I41)</f>
        <v>-0.22300228438758118</v>
      </c>
    </row>
    <row r="43" spans="1:10" x14ac:dyDescent="0.2">
      <c r="A43" s="114" t="s">
        <v>6</v>
      </c>
      <c r="B43" s="115"/>
      <c r="C43" s="115"/>
      <c r="D43" s="115"/>
      <c r="E43" s="115"/>
      <c r="F43" s="116"/>
      <c r="H43" s="109" t="s">
        <v>249</v>
      </c>
      <c r="I43" s="102"/>
      <c r="J43" s="102"/>
    </row>
    <row r="44" spans="1:10" x14ac:dyDescent="0.2">
      <c r="A44" s="63" t="s">
        <v>19</v>
      </c>
      <c r="B44" s="62" t="s">
        <v>192</v>
      </c>
      <c r="C44" s="81">
        <v>615.09</v>
      </c>
      <c r="D44" s="51">
        <f t="shared" ref="D44" si="6">(C44*D$7*D$8)*D$6</f>
        <v>874.65797999999995</v>
      </c>
      <c r="E44" s="52"/>
      <c r="F44" s="66">
        <f>ROUND(D44*E44,2)</f>
        <v>0</v>
      </c>
      <c r="H44" s="103">
        <v>1219.02</v>
      </c>
      <c r="I44" s="104">
        <f t="shared" ref="I44:I46" si="7">(D44/H44)-1</f>
        <v>-0.28249086971501702</v>
      </c>
      <c r="J44" s="102"/>
    </row>
    <row r="45" spans="1:10" x14ac:dyDescent="0.2">
      <c r="A45" s="114" t="s">
        <v>7</v>
      </c>
      <c r="B45" s="115"/>
      <c r="C45" s="115"/>
      <c r="D45" s="115"/>
      <c r="E45" s="115"/>
      <c r="F45" s="116"/>
      <c r="H45" s="109" t="s">
        <v>249</v>
      </c>
      <c r="I45" s="102"/>
      <c r="J45" s="104">
        <f>AVERAGE(I44)</f>
        <v>-0.28249086971501702</v>
      </c>
    </row>
    <row r="46" spans="1:10" x14ac:dyDescent="0.2">
      <c r="A46" s="63" t="s">
        <v>19</v>
      </c>
      <c r="B46" s="62" t="s">
        <v>193</v>
      </c>
      <c r="C46" s="81">
        <v>559.51</v>
      </c>
      <c r="D46" s="51">
        <f t="shared" ref="D46:D91" si="8">(C46*D$7*D$8)*D$6</f>
        <v>795.62321999999995</v>
      </c>
      <c r="E46" s="52"/>
      <c r="F46" s="66">
        <f>ROUND(D46*E46,2)</f>
        <v>0</v>
      </c>
      <c r="H46" s="103">
        <v>1009.24</v>
      </c>
      <c r="I46" s="104">
        <f t="shared" si="7"/>
        <v>-0.21166103206373121</v>
      </c>
      <c r="J46" s="102"/>
    </row>
    <row r="47" spans="1:10" x14ac:dyDescent="0.2">
      <c r="A47" s="114" t="s">
        <v>8</v>
      </c>
      <c r="B47" s="115"/>
      <c r="C47" s="115"/>
      <c r="D47" s="115"/>
      <c r="E47" s="115"/>
      <c r="F47" s="116"/>
      <c r="H47" s="109" t="s">
        <v>249</v>
      </c>
      <c r="I47" s="102"/>
      <c r="J47" s="104">
        <f>AVERAGE(I46)</f>
        <v>-0.21166103206373121</v>
      </c>
    </row>
    <row r="48" spans="1:10" x14ac:dyDescent="0.2">
      <c r="A48" s="63" t="s">
        <v>19</v>
      </c>
      <c r="B48" s="62" t="s">
        <v>194</v>
      </c>
      <c r="C48" s="81"/>
      <c r="D48" s="51">
        <f>D49*70%</f>
        <v>236.68621199999998</v>
      </c>
      <c r="E48" s="52"/>
      <c r="F48" s="66">
        <f t="shared" ref="F48:F53" si="9">ROUND(D48*E48,2)</f>
        <v>0</v>
      </c>
      <c r="H48" s="103">
        <v>187.8</v>
      </c>
      <c r="I48" s="104">
        <f t="shared" ref="I48:I52" si="10">(D48/H48)-1</f>
        <v>0.26030996805111806</v>
      </c>
      <c r="J48" s="102"/>
    </row>
    <row r="49" spans="1:10" x14ac:dyDescent="0.2">
      <c r="A49" s="63" t="s">
        <v>19</v>
      </c>
      <c r="B49" s="62" t="s">
        <v>195</v>
      </c>
      <c r="C49" s="81">
        <v>237.78</v>
      </c>
      <c r="D49" s="51">
        <f t="shared" si="8"/>
        <v>338.12315999999998</v>
      </c>
      <c r="E49" s="52"/>
      <c r="F49" s="66">
        <f t="shared" si="9"/>
        <v>0</v>
      </c>
      <c r="H49" s="103">
        <v>393.22</v>
      </c>
      <c r="I49" s="104">
        <f t="shared" si="10"/>
        <v>-0.14011708458369365</v>
      </c>
      <c r="J49" s="102"/>
    </row>
    <row r="50" spans="1:10" x14ac:dyDescent="0.2">
      <c r="A50" s="63" t="s">
        <v>19</v>
      </c>
      <c r="B50" s="62" t="s">
        <v>196</v>
      </c>
      <c r="C50" s="81">
        <f>C49*0.85</f>
        <v>202.113</v>
      </c>
      <c r="D50" s="51">
        <f t="shared" si="8"/>
        <v>287.40468599999997</v>
      </c>
      <c r="E50" s="52"/>
      <c r="F50" s="66">
        <f t="shared" si="9"/>
        <v>0</v>
      </c>
      <c r="H50" s="103">
        <v>393.22</v>
      </c>
      <c r="I50" s="104">
        <f t="shared" si="10"/>
        <v>-0.26909952189613973</v>
      </c>
      <c r="J50" s="102"/>
    </row>
    <row r="51" spans="1:10" x14ac:dyDescent="0.2">
      <c r="A51" s="63" t="s">
        <v>19</v>
      </c>
      <c r="B51" s="62" t="s">
        <v>197</v>
      </c>
      <c r="C51" s="81">
        <f>C49*0.7</f>
        <v>166.446</v>
      </c>
      <c r="D51" s="51">
        <f t="shared" si="8"/>
        <v>236.68621199999998</v>
      </c>
      <c r="E51" s="52"/>
      <c r="F51" s="66">
        <f t="shared" si="9"/>
        <v>0</v>
      </c>
      <c r="H51" s="103">
        <v>393.22</v>
      </c>
      <c r="I51" s="104">
        <f t="shared" si="10"/>
        <v>-0.39808195920858558</v>
      </c>
      <c r="J51" s="102"/>
    </row>
    <row r="52" spans="1:10" x14ac:dyDescent="0.2">
      <c r="A52" s="63" t="s">
        <v>19</v>
      </c>
      <c r="B52" s="62" t="s">
        <v>198</v>
      </c>
      <c r="C52" s="81">
        <v>455.44</v>
      </c>
      <c r="D52" s="51">
        <f t="shared" si="8"/>
        <v>647.63567999999998</v>
      </c>
      <c r="E52" s="52"/>
      <c r="F52" s="66">
        <f t="shared" si="9"/>
        <v>0</v>
      </c>
      <c r="H52" s="103">
        <v>746.66</v>
      </c>
      <c r="I52" s="104">
        <f t="shared" si="10"/>
        <v>-0.1326230412771543</v>
      </c>
      <c r="J52" s="102"/>
    </row>
    <row r="53" spans="1:10" x14ac:dyDescent="0.2">
      <c r="A53" s="63" t="s">
        <v>19</v>
      </c>
      <c r="B53" s="62" t="s">
        <v>199</v>
      </c>
      <c r="C53" s="81">
        <v>146.75</v>
      </c>
      <c r="D53" s="51">
        <f t="shared" si="8"/>
        <v>208.67849999999999</v>
      </c>
      <c r="E53" s="52"/>
      <c r="F53" s="66">
        <f t="shared" si="9"/>
        <v>0</v>
      </c>
      <c r="H53" s="103"/>
      <c r="I53" s="102"/>
      <c r="J53" s="104">
        <f>AVERAGE(I48:I52)</f>
        <v>-0.13592232778289104</v>
      </c>
    </row>
    <row r="54" spans="1:10" x14ac:dyDescent="0.2">
      <c r="A54" s="114" t="s">
        <v>9</v>
      </c>
      <c r="B54" s="115"/>
      <c r="C54" s="115"/>
      <c r="D54" s="115"/>
      <c r="E54" s="115"/>
      <c r="F54" s="116"/>
      <c r="H54" s="109" t="s">
        <v>249</v>
      </c>
      <c r="I54" s="102"/>
      <c r="J54" s="102"/>
    </row>
    <row r="55" spans="1:10" x14ac:dyDescent="0.2">
      <c r="A55" s="63" t="s">
        <v>19</v>
      </c>
      <c r="B55" s="62" t="s">
        <v>200</v>
      </c>
      <c r="C55" s="81">
        <v>229.69</v>
      </c>
      <c r="D55" s="51">
        <f t="shared" si="8"/>
        <v>326.61917999999997</v>
      </c>
      <c r="E55" s="52"/>
      <c r="F55" s="66">
        <f>ROUND(D55*E55,2)</f>
        <v>0</v>
      </c>
      <c r="H55" s="103">
        <v>408.08</v>
      </c>
      <c r="I55" s="104">
        <f t="shared" ref="I55:I91" si="11">(D55/H55)-1</f>
        <v>-0.19961973142521083</v>
      </c>
      <c r="J55" s="102"/>
    </row>
    <row r="56" spans="1:10" x14ac:dyDescent="0.2">
      <c r="A56" s="63" t="s">
        <v>19</v>
      </c>
      <c r="B56" s="62" t="s">
        <v>201</v>
      </c>
      <c r="C56" s="81">
        <v>290.57</v>
      </c>
      <c r="D56" s="51">
        <f t="shared" si="8"/>
        <v>413.19053999999994</v>
      </c>
      <c r="E56" s="52"/>
      <c r="F56" s="66">
        <f>ROUND(D56*E56,2)</f>
        <v>0</v>
      </c>
      <c r="H56" s="103">
        <v>508.04</v>
      </c>
      <c r="I56" s="104">
        <f t="shared" si="11"/>
        <v>-0.18669683489489031</v>
      </c>
      <c r="J56" s="102"/>
    </row>
    <row r="57" spans="1:10" x14ac:dyDescent="0.2">
      <c r="A57" s="63" t="s">
        <v>19</v>
      </c>
      <c r="B57" s="62" t="s">
        <v>202</v>
      </c>
      <c r="C57" s="81">
        <v>333.72</v>
      </c>
      <c r="D57" s="51">
        <f t="shared" si="8"/>
        <v>474.54984000000002</v>
      </c>
      <c r="E57" s="52"/>
      <c r="F57" s="66">
        <f>ROUND(D57*E57,2)</f>
        <v>0</v>
      </c>
      <c r="H57" s="103">
        <v>578.17999999999995</v>
      </c>
      <c r="I57" s="104">
        <f t="shared" si="11"/>
        <v>-0.17923511709156303</v>
      </c>
      <c r="J57" s="102"/>
    </row>
    <row r="58" spans="1:10" x14ac:dyDescent="0.2">
      <c r="A58" s="67" t="s">
        <v>10</v>
      </c>
      <c r="B58" s="61"/>
      <c r="C58" s="61"/>
      <c r="D58" s="61"/>
      <c r="E58" s="61"/>
      <c r="F58" s="68"/>
      <c r="H58" s="109" t="s">
        <v>249</v>
      </c>
      <c r="I58" s="102"/>
      <c r="J58" s="104">
        <f>AVERAGE(I55:I57)</f>
        <v>-0.18851722780388805</v>
      </c>
    </row>
    <row r="59" spans="1:10" x14ac:dyDescent="0.2">
      <c r="A59" s="63" t="s">
        <v>19</v>
      </c>
      <c r="B59" s="62" t="s">
        <v>203</v>
      </c>
      <c r="C59" s="81">
        <v>549.86</v>
      </c>
      <c r="D59" s="51">
        <f t="shared" si="8"/>
        <v>781.90091999999993</v>
      </c>
      <c r="E59" s="52"/>
      <c r="F59" s="66">
        <f t="shared" ref="F59:F64" si="12">ROUND(D59*E59,2)</f>
        <v>0</v>
      </c>
      <c r="H59" s="103">
        <v>967.19</v>
      </c>
      <c r="I59" s="104">
        <f t="shared" si="11"/>
        <v>-0.19157464407200253</v>
      </c>
      <c r="J59" s="102"/>
    </row>
    <row r="60" spans="1:10" x14ac:dyDescent="0.2">
      <c r="A60" s="63" t="s">
        <v>19</v>
      </c>
      <c r="B60" s="62" t="s">
        <v>204</v>
      </c>
      <c r="C60" s="81">
        <v>760.62</v>
      </c>
      <c r="D60" s="51">
        <f t="shared" si="8"/>
        <v>1081.6016399999999</v>
      </c>
      <c r="E60" s="52"/>
      <c r="F60" s="66">
        <f t="shared" si="12"/>
        <v>0</v>
      </c>
      <c r="H60" s="103">
        <v>1376.4</v>
      </c>
      <c r="I60" s="104">
        <f t="shared" si="11"/>
        <v>-0.21418073234524859</v>
      </c>
      <c r="J60" s="102"/>
    </row>
    <row r="61" spans="1:10" x14ac:dyDescent="0.2">
      <c r="A61" s="63" t="s">
        <v>19</v>
      </c>
      <c r="B61" s="62" t="s">
        <v>205</v>
      </c>
      <c r="C61" s="81">
        <v>601.04</v>
      </c>
      <c r="D61" s="51">
        <f t="shared" si="8"/>
        <v>854.67887999999994</v>
      </c>
      <c r="E61" s="52"/>
      <c r="F61" s="66">
        <f t="shared" si="12"/>
        <v>0</v>
      </c>
      <c r="H61" s="103">
        <v>1086.72</v>
      </c>
      <c r="I61" s="104">
        <f t="shared" si="11"/>
        <v>-0.21352429328621914</v>
      </c>
      <c r="J61" s="102"/>
    </row>
    <row r="62" spans="1:10" x14ac:dyDescent="0.2">
      <c r="A62" s="63" t="s">
        <v>19</v>
      </c>
      <c r="B62" s="62" t="s">
        <v>206</v>
      </c>
      <c r="C62" s="81">
        <v>676.9</v>
      </c>
      <c r="D62" s="51">
        <f t="shared" si="8"/>
        <v>962.55179999999996</v>
      </c>
      <c r="E62" s="52"/>
      <c r="F62" s="66">
        <f t="shared" si="12"/>
        <v>0</v>
      </c>
      <c r="H62" s="103">
        <v>1260.0899999999999</v>
      </c>
      <c r="I62" s="104">
        <f t="shared" si="11"/>
        <v>-0.23612456253124781</v>
      </c>
      <c r="J62" s="102"/>
    </row>
    <row r="63" spans="1:10" x14ac:dyDescent="0.2">
      <c r="A63" s="63" t="s">
        <v>19</v>
      </c>
      <c r="B63" s="62" t="s">
        <v>207</v>
      </c>
      <c r="C63" s="81">
        <v>555.45000000000005</v>
      </c>
      <c r="D63" s="51">
        <f t="shared" si="8"/>
        <v>789.84990000000005</v>
      </c>
      <c r="E63" s="52"/>
      <c r="F63" s="66">
        <f t="shared" si="12"/>
        <v>0</v>
      </c>
      <c r="H63" s="103">
        <v>1035.53</v>
      </c>
      <c r="I63" s="104">
        <f t="shared" si="11"/>
        <v>-0.23725058665610843</v>
      </c>
      <c r="J63" s="102"/>
    </row>
    <row r="64" spans="1:10" x14ac:dyDescent="0.2">
      <c r="A64" s="63" t="s">
        <v>19</v>
      </c>
      <c r="B64" s="62" t="s">
        <v>208</v>
      </c>
      <c r="C64" s="81">
        <v>439.68</v>
      </c>
      <c r="D64" s="51">
        <f t="shared" si="8"/>
        <v>625.22496000000001</v>
      </c>
      <c r="E64" s="52"/>
      <c r="F64" s="66">
        <f t="shared" si="12"/>
        <v>0</v>
      </c>
      <c r="H64" s="103">
        <v>750.41</v>
      </c>
      <c r="I64" s="104">
        <f t="shared" si="11"/>
        <v>-0.16682219053584035</v>
      </c>
      <c r="J64" s="102"/>
    </row>
    <row r="65" spans="1:10" x14ac:dyDescent="0.2">
      <c r="A65" s="114" t="s">
        <v>11</v>
      </c>
      <c r="B65" s="115"/>
      <c r="C65" s="115"/>
      <c r="D65" s="115"/>
      <c r="E65" s="115"/>
      <c r="F65" s="116"/>
      <c r="H65" s="109" t="s">
        <v>249</v>
      </c>
      <c r="I65" s="102"/>
      <c r="J65" s="104">
        <f>AVERAGE(I59:I64)</f>
        <v>-0.20991283490444448</v>
      </c>
    </row>
    <row r="66" spans="1:10" x14ac:dyDescent="0.2">
      <c r="A66" s="63" t="s">
        <v>19</v>
      </c>
      <c r="B66" s="62" t="s">
        <v>209</v>
      </c>
      <c r="C66" s="81">
        <v>632.78</v>
      </c>
      <c r="D66" s="51">
        <f t="shared" si="8"/>
        <v>899.81315999999993</v>
      </c>
      <c r="E66" s="52"/>
      <c r="F66" s="66">
        <f t="shared" ref="F66:F72" si="13">ROUND(D66*E66,2)</f>
        <v>0</v>
      </c>
      <c r="H66" s="103">
        <v>998.51</v>
      </c>
      <c r="I66" s="104">
        <f t="shared" si="11"/>
        <v>-9.8844117735425896E-2</v>
      </c>
      <c r="J66" s="102"/>
    </row>
    <row r="67" spans="1:10" x14ac:dyDescent="0.2">
      <c r="A67" s="63" t="s">
        <v>19</v>
      </c>
      <c r="B67" s="62" t="s">
        <v>210</v>
      </c>
      <c r="C67" s="81">
        <v>669.89</v>
      </c>
      <c r="D67" s="51">
        <f t="shared" si="8"/>
        <v>952.58357999999998</v>
      </c>
      <c r="E67" s="52"/>
      <c r="F67" s="66">
        <f t="shared" si="13"/>
        <v>0</v>
      </c>
      <c r="H67" s="103">
        <v>1057.1600000000001</v>
      </c>
      <c r="I67" s="104">
        <f t="shared" si="11"/>
        <v>-9.8922036399409774E-2</v>
      </c>
      <c r="J67" s="102"/>
    </row>
    <row r="68" spans="1:10" x14ac:dyDescent="0.2">
      <c r="A68" s="63" t="s">
        <v>19</v>
      </c>
      <c r="B68" s="62" t="s">
        <v>211</v>
      </c>
      <c r="C68" s="81">
        <v>75.650000000000006</v>
      </c>
      <c r="D68" s="51">
        <f t="shared" si="8"/>
        <v>107.57430000000001</v>
      </c>
      <c r="E68" s="52"/>
      <c r="F68" s="66">
        <f t="shared" si="13"/>
        <v>0</v>
      </c>
      <c r="H68" s="103">
        <v>131.16</v>
      </c>
      <c r="I68" s="104">
        <f t="shared" si="11"/>
        <v>-0.17982387923147292</v>
      </c>
      <c r="J68" s="102"/>
    </row>
    <row r="69" spans="1:10" x14ac:dyDescent="0.2">
      <c r="A69" s="63" t="s">
        <v>19</v>
      </c>
      <c r="B69" s="62" t="s">
        <v>212</v>
      </c>
      <c r="C69" s="81">
        <v>330.39</v>
      </c>
      <c r="D69" s="51">
        <f t="shared" si="8"/>
        <v>469.81457999999998</v>
      </c>
      <c r="E69" s="52"/>
      <c r="F69" s="66">
        <f t="shared" si="13"/>
        <v>0</v>
      </c>
      <c r="H69" s="103">
        <v>530.99</v>
      </c>
      <c r="I69" s="104">
        <f t="shared" si="11"/>
        <v>-0.11521011695135508</v>
      </c>
      <c r="J69" s="102"/>
    </row>
    <row r="70" spans="1:10" x14ac:dyDescent="0.2">
      <c r="A70" s="63" t="s">
        <v>19</v>
      </c>
      <c r="B70" s="62" t="s">
        <v>213</v>
      </c>
      <c r="C70" s="81">
        <v>516.36</v>
      </c>
      <c r="D70" s="51">
        <f t="shared" si="8"/>
        <v>734.26391999999998</v>
      </c>
      <c r="E70" s="52"/>
      <c r="F70" s="66">
        <f t="shared" si="13"/>
        <v>0</v>
      </c>
      <c r="H70" s="103">
        <v>855.29</v>
      </c>
      <c r="I70" s="104">
        <f t="shared" si="11"/>
        <v>-0.14150297559891967</v>
      </c>
      <c r="J70" s="102"/>
    </row>
    <row r="71" spans="1:10" x14ac:dyDescent="0.2">
      <c r="A71" s="63" t="s">
        <v>19</v>
      </c>
      <c r="B71" s="62" t="s">
        <v>214</v>
      </c>
      <c r="C71" s="81">
        <v>186.26</v>
      </c>
      <c r="D71" s="51">
        <f t="shared" si="8"/>
        <v>264.86171999999999</v>
      </c>
      <c r="E71" s="52"/>
      <c r="F71" s="66">
        <f t="shared" si="13"/>
        <v>0</v>
      </c>
      <c r="H71" s="103">
        <v>306.5</v>
      </c>
      <c r="I71" s="104">
        <f t="shared" si="11"/>
        <v>-0.13585083197389891</v>
      </c>
      <c r="J71" s="102"/>
    </row>
    <row r="72" spans="1:10" x14ac:dyDescent="0.2">
      <c r="A72" s="63" t="s">
        <v>19</v>
      </c>
      <c r="B72" s="62" t="s">
        <v>215</v>
      </c>
      <c r="C72" s="81">
        <v>282.49</v>
      </c>
      <c r="D72" s="51">
        <f t="shared" si="8"/>
        <v>401.70078000000001</v>
      </c>
      <c r="E72" s="52"/>
      <c r="F72" s="66">
        <f t="shared" si="13"/>
        <v>0</v>
      </c>
      <c r="H72" s="103">
        <v>473.67</v>
      </c>
      <c r="I72" s="104">
        <f t="shared" si="11"/>
        <v>-0.1519395781873456</v>
      </c>
      <c r="J72" s="102"/>
    </row>
    <row r="73" spans="1:10" x14ac:dyDescent="0.2">
      <c r="A73" s="114" t="s">
        <v>12</v>
      </c>
      <c r="B73" s="115"/>
      <c r="C73" s="115"/>
      <c r="D73" s="115"/>
      <c r="E73" s="115"/>
      <c r="F73" s="116"/>
      <c r="H73" s="109" t="s">
        <v>249</v>
      </c>
      <c r="I73" s="102"/>
      <c r="J73" s="104">
        <f>AVERAGE(I66:I72)</f>
        <v>-0.13172764801111828</v>
      </c>
    </row>
    <row r="74" spans="1:10" x14ac:dyDescent="0.2">
      <c r="A74" s="63" t="s">
        <v>19</v>
      </c>
      <c r="B74" s="62" t="s">
        <v>216</v>
      </c>
      <c r="C74" s="81">
        <v>620.39</v>
      </c>
      <c r="D74" s="51">
        <f t="shared" si="8"/>
        <v>882.19457999999997</v>
      </c>
      <c r="E74" s="52"/>
      <c r="F74" s="66">
        <f>ROUND(D74*E74,2)</f>
        <v>0</v>
      </c>
      <c r="H74" s="103">
        <v>1158.23</v>
      </c>
      <c r="I74" s="104">
        <f t="shared" si="11"/>
        <v>-0.23832522037937198</v>
      </c>
      <c r="J74" s="102"/>
    </row>
    <row r="75" spans="1:10" x14ac:dyDescent="0.2">
      <c r="A75" s="63" t="s">
        <v>19</v>
      </c>
      <c r="B75" s="62" t="s">
        <v>217</v>
      </c>
      <c r="C75" s="81">
        <v>811.91</v>
      </c>
      <c r="D75" s="51">
        <f t="shared" si="8"/>
        <v>1154.53602</v>
      </c>
      <c r="E75" s="52"/>
      <c r="F75" s="66">
        <f>ROUND(D75*E75,2)</f>
        <v>0</v>
      </c>
      <c r="H75" s="103">
        <v>1497.21</v>
      </c>
      <c r="I75" s="104">
        <f t="shared" si="11"/>
        <v>-0.22887502755124534</v>
      </c>
      <c r="J75" s="102"/>
    </row>
    <row r="76" spans="1:10" x14ac:dyDescent="0.2">
      <c r="A76" s="114" t="s">
        <v>13</v>
      </c>
      <c r="B76" s="115"/>
      <c r="C76" s="115"/>
      <c r="D76" s="115"/>
      <c r="E76" s="115"/>
      <c r="F76" s="116"/>
      <c r="H76" s="109" t="s">
        <v>249</v>
      </c>
      <c r="I76" s="102"/>
      <c r="J76" s="104">
        <f>AVERAGE(I74:I75)</f>
        <v>-0.23360012396530866</v>
      </c>
    </row>
    <row r="77" spans="1:10" x14ac:dyDescent="0.2">
      <c r="A77" s="63" t="s">
        <v>19</v>
      </c>
      <c r="B77" s="62" t="s">
        <v>218</v>
      </c>
      <c r="C77" s="81">
        <v>756.36</v>
      </c>
      <c r="D77" s="51">
        <f t="shared" si="8"/>
        <v>1075.5439200000001</v>
      </c>
      <c r="E77" s="52"/>
      <c r="F77" s="66">
        <f>ROUND(D77*E77,2)</f>
        <v>0</v>
      </c>
      <c r="H77" s="103">
        <v>1307.25</v>
      </c>
      <c r="I77" s="104">
        <f t="shared" si="11"/>
        <v>-0.17724695352839925</v>
      </c>
      <c r="J77" s="102"/>
    </row>
    <row r="78" spans="1:10" x14ac:dyDescent="0.2">
      <c r="A78" s="63" t="s">
        <v>19</v>
      </c>
      <c r="B78" s="62" t="s">
        <v>219</v>
      </c>
      <c r="C78" s="81">
        <v>528.66</v>
      </c>
      <c r="D78" s="51">
        <f t="shared" si="8"/>
        <v>751.75451999999996</v>
      </c>
      <c r="E78" s="52"/>
      <c r="F78" s="66">
        <f>ROUND(D78*E78,2)</f>
        <v>0</v>
      </c>
      <c r="H78" s="103">
        <v>916.32</v>
      </c>
      <c r="I78" s="104">
        <f t="shared" si="11"/>
        <v>-0.17959389732844433</v>
      </c>
      <c r="J78" s="102"/>
    </row>
    <row r="79" spans="1:10" x14ac:dyDescent="0.2">
      <c r="A79" s="114" t="s">
        <v>14</v>
      </c>
      <c r="B79" s="115"/>
      <c r="C79" s="115"/>
      <c r="D79" s="115"/>
      <c r="E79" s="115"/>
      <c r="F79" s="116"/>
      <c r="H79" s="109" t="s">
        <v>249</v>
      </c>
      <c r="I79" s="102"/>
      <c r="J79" s="104">
        <f>AVERAGE(I77:I78)</f>
        <v>-0.17842042542842179</v>
      </c>
    </row>
    <row r="80" spans="1:10" x14ac:dyDescent="0.2">
      <c r="A80" s="63" t="s">
        <v>19</v>
      </c>
      <c r="B80" s="62" t="s">
        <v>220</v>
      </c>
      <c r="C80" s="81">
        <v>1026.55</v>
      </c>
      <c r="D80" s="51">
        <f t="shared" si="8"/>
        <v>1459.7540999999999</v>
      </c>
      <c r="E80" s="52"/>
      <c r="F80" s="66">
        <f>ROUND(D80*E80,2)</f>
        <v>0</v>
      </c>
      <c r="H80" s="103">
        <v>1697.25</v>
      </c>
      <c r="I80" s="104">
        <f t="shared" si="11"/>
        <v>-0.13992982766239515</v>
      </c>
      <c r="J80" s="102"/>
    </row>
    <row r="81" spans="1:10" x14ac:dyDescent="0.2">
      <c r="A81" s="63" t="s">
        <v>19</v>
      </c>
      <c r="B81" s="62" t="s">
        <v>221</v>
      </c>
      <c r="C81" s="81">
        <v>744.65</v>
      </c>
      <c r="D81" s="51">
        <f t="shared" si="8"/>
        <v>1058.8923</v>
      </c>
      <c r="E81" s="52"/>
      <c r="F81" s="66">
        <f>ROUND(D81*E81,2)</f>
        <v>0</v>
      </c>
      <c r="H81" s="103">
        <v>1285.3900000000001</v>
      </c>
      <c r="I81" s="104">
        <f t="shared" si="11"/>
        <v>-0.17620932168446934</v>
      </c>
      <c r="J81" s="102"/>
    </row>
    <row r="82" spans="1:10" x14ac:dyDescent="0.2">
      <c r="A82" s="63" t="s">
        <v>19</v>
      </c>
      <c r="B82" s="62" t="s">
        <v>258</v>
      </c>
      <c r="C82" s="81">
        <v>607.80999999999995</v>
      </c>
      <c r="D82" s="51">
        <f t="shared" si="8"/>
        <v>864.30581999999993</v>
      </c>
      <c r="E82" s="52"/>
      <c r="F82" s="66">
        <f>ROUND(D82*E82,2)</f>
        <v>0</v>
      </c>
      <c r="H82" s="103">
        <v>1047.43</v>
      </c>
      <c r="I82" s="104">
        <f t="shared" si="11"/>
        <v>-0.17483190284792316</v>
      </c>
      <c r="J82" s="102"/>
    </row>
    <row r="83" spans="1:10" x14ac:dyDescent="0.2">
      <c r="A83" s="114" t="s">
        <v>15</v>
      </c>
      <c r="B83" s="115"/>
      <c r="C83" s="115"/>
      <c r="D83" s="115"/>
      <c r="E83" s="115"/>
      <c r="F83" s="116"/>
      <c r="H83" s="109" t="s">
        <v>249</v>
      </c>
      <c r="I83" s="102"/>
      <c r="J83" s="104">
        <f>AVERAGE(I80:I82)</f>
        <v>-0.16365701739826255</v>
      </c>
    </row>
    <row r="84" spans="1:10" x14ac:dyDescent="0.2">
      <c r="A84" s="63" t="s">
        <v>19</v>
      </c>
      <c r="B84" s="62" t="s">
        <v>222</v>
      </c>
      <c r="C84" s="82">
        <v>852.4</v>
      </c>
      <c r="D84" s="51">
        <f t="shared" si="8"/>
        <v>1212.1127999999999</v>
      </c>
      <c r="E84" s="52"/>
      <c r="F84" s="80">
        <f>ROUND(D84*E84,2)</f>
        <v>0</v>
      </c>
      <c r="H84" s="103">
        <v>1366.84</v>
      </c>
      <c r="I84" s="104">
        <f t="shared" si="11"/>
        <v>-0.11320066723244859</v>
      </c>
      <c r="J84" s="102"/>
    </row>
    <row r="85" spans="1:10" x14ac:dyDescent="0.2">
      <c r="A85" s="63" t="s">
        <v>19</v>
      </c>
      <c r="B85" s="62" t="s">
        <v>223</v>
      </c>
      <c r="C85" s="82">
        <v>617.25</v>
      </c>
      <c r="D85" s="51">
        <f t="shared" si="8"/>
        <v>877.72949999999992</v>
      </c>
      <c r="E85" s="52"/>
      <c r="F85" s="80">
        <f>ROUND(D85*E85,2)</f>
        <v>0</v>
      </c>
      <c r="H85" s="103">
        <v>1088.9000000000001</v>
      </c>
      <c r="I85" s="104">
        <f t="shared" si="11"/>
        <v>-0.1939301129580312</v>
      </c>
      <c r="J85" s="102"/>
    </row>
    <row r="86" spans="1:10" x14ac:dyDescent="0.2">
      <c r="A86" s="63" t="s">
        <v>19</v>
      </c>
      <c r="B86" s="62" t="s">
        <v>224</v>
      </c>
      <c r="C86" s="82">
        <v>563.62</v>
      </c>
      <c r="D86" s="51">
        <f t="shared" si="8"/>
        <v>801.46763999999996</v>
      </c>
      <c r="E86" s="52"/>
      <c r="F86" s="80">
        <f>ROUND(D86*E86,2)</f>
        <v>0</v>
      </c>
      <c r="H86" s="103">
        <v>966.66</v>
      </c>
      <c r="I86" s="104">
        <f t="shared" si="11"/>
        <v>-0.17088982682639187</v>
      </c>
      <c r="J86" s="102"/>
    </row>
    <row r="87" spans="1:10" x14ac:dyDescent="0.2">
      <c r="A87" s="114" t="s">
        <v>16</v>
      </c>
      <c r="B87" s="115"/>
      <c r="C87" s="115"/>
      <c r="D87" s="115"/>
      <c r="E87" s="115"/>
      <c r="F87" s="116"/>
      <c r="H87" s="109" t="s">
        <v>249</v>
      </c>
      <c r="I87" s="102"/>
      <c r="J87" s="104">
        <f>AVERAGE(I84:I86)</f>
        <v>-0.15934020233895721</v>
      </c>
    </row>
    <row r="88" spans="1:10" x14ac:dyDescent="0.2">
      <c r="A88" s="63" t="s">
        <v>19</v>
      </c>
      <c r="B88" s="62" t="s">
        <v>225</v>
      </c>
      <c r="C88" s="82">
        <v>249.2</v>
      </c>
      <c r="D88" s="51">
        <f t="shared" si="8"/>
        <v>354.36239999999998</v>
      </c>
      <c r="E88" s="52"/>
      <c r="F88" s="80">
        <f>ROUND(D88*E88,2)</f>
        <v>0</v>
      </c>
      <c r="H88" s="103">
        <v>441.07</v>
      </c>
      <c r="I88" s="104">
        <f t="shared" si="11"/>
        <v>-0.19658466910014283</v>
      </c>
      <c r="J88" s="102"/>
    </row>
    <row r="89" spans="1:10" x14ac:dyDescent="0.2">
      <c r="A89" s="63" t="s">
        <v>19</v>
      </c>
      <c r="B89" s="62" t="s">
        <v>226</v>
      </c>
      <c r="C89" s="82">
        <v>316.45</v>
      </c>
      <c r="D89" s="51">
        <f t="shared" si="8"/>
        <v>449.99189999999999</v>
      </c>
      <c r="E89" s="52"/>
      <c r="F89" s="80">
        <f>ROUND(D89*E89,2)</f>
        <v>0</v>
      </c>
      <c r="H89" s="103">
        <v>551.96</v>
      </c>
      <c r="I89" s="104">
        <f t="shared" si="11"/>
        <v>-0.18473820566707744</v>
      </c>
      <c r="J89" s="102"/>
    </row>
    <row r="90" spans="1:10" x14ac:dyDescent="0.2">
      <c r="A90" s="63" t="s">
        <v>19</v>
      </c>
      <c r="B90" s="62" t="s">
        <v>227</v>
      </c>
      <c r="C90" s="82">
        <v>757.2</v>
      </c>
      <c r="D90" s="51">
        <f t="shared" si="8"/>
        <v>1076.7384</v>
      </c>
      <c r="E90" s="52"/>
      <c r="F90" s="80">
        <f>ROUND(D90*E90,2)</f>
        <v>0</v>
      </c>
      <c r="H90" s="103">
        <v>1665.27</v>
      </c>
      <c r="I90" s="104">
        <f t="shared" si="11"/>
        <v>-0.35341512187212887</v>
      </c>
      <c r="J90" s="102"/>
    </row>
    <row r="91" spans="1:10" x14ac:dyDescent="0.2">
      <c r="A91" s="63" t="s">
        <v>19</v>
      </c>
      <c r="B91" s="62" t="s">
        <v>228</v>
      </c>
      <c r="C91" s="82">
        <v>612.46</v>
      </c>
      <c r="D91" s="51">
        <f t="shared" si="8"/>
        <v>870.91812000000004</v>
      </c>
      <c r="E91" s="52"/>
      <c r="F91" s="80">
        <f>ROUND(D91*E91,2)</f>
        <v>0</v>
      </c>
      <c r="H91" s="103">
        <v>1152.02</v>
      </c>
      <c r="I91" s="104">
        <f t="shared" si="11"/>
        <v>-0.24400781236436864</v>
      </c>
      <c r="J91" s="102"/>
    </row>
    <row r="92" spans="1:10" ht="15" customHeight="1" x14ac:dyDescent="0.2">
      <c r="A92" s="114" t="s">
        <v>168</v>
      </c>
      <c r="B92" s="115"/>
      <c r="C92" s="115"/>
      <c r="D92" s="115"/>
      <c r="E92" s="115"/>
      <c r="F92" s="116"/>
      <c r="H92" s="103"/>
      <c r="I92" s="102"/>
      <c r="J92" s="104">
        <f>AVERAGE(I88:I91)</f>
        <v>-0.24468645225092944</v>
      </c>
    </row>
    <row r="93" spans="1:10" x14ac:dyDescent="0.2">
      <c r="A93" s="63" t="s">
        <v>166</v>
      </c>
      <c r="B93" s="62" t="s">
        <v>150</v>
      </c>
      <c r="C93" s="62"/>
      <c r="D93" s="51">
        <v>5120</v>
      </c>
      <c r="E93" s="52"/>
      <c r="F93" s="80">
        <f t="shared" ref="F93:F109" si="14">ROUND(E93*D93,2)</f>
        <v>0</v>
      </c>
      <c r="H93" s="105" t="s">
        <v>252</v>
      </c>
      <c r="I93" s="106">
        <f>AVERAGE(I13:I91)</f>
        <v>-0.20169581526699407</v>
      </c>
      <c r="J93" s="106">
        <f>AVERAGE(J12:J92)</f>
        <v>-0.20646363900328174</v>
      </c>
    </row>
    <row r="94" spans="1:10" x14ac:dyDescent="0.2">
      <c r="A94" s="63" t="s">
        <v>166</v>
      </c>
      <c r="B94" s="62" t="s">
        <v>151</v>
      </c>
      <c r="C94" s="62"/>
      <c r="D94" s="51">
        <v>15000</v>
      </c>
      <c r="E94" s="52"/>
      <c r="F94" s="80">
        <f t="shared" si="14"/>
        <v>0</v>
      </c>
      <c r="H94" s="50"/>
    </row>
    <row r="95" spans="1:10" x14ac:dyDescent="0.2">
      <c r="A95" s="63" t="s">
        <v>166</v>
      </c>
      <c r="B95" s="62" t="s">
        <v>152</v>
      </c>
      <c r="C95" s="62"/>
      <c r="D95" s="51">
        <v>7500</v>
      </c>
      <c r="E95" s="52"/>
      <c r="F95" s="80">
        <f t="shared" si="14"/>
        <v>0</v>
      </c>
      <c r="H95" s="50"/>
    </row>
    <row r="96" spans="1:10" x14ac:dyDescent="0.2">
      <c r="A96" s="63" t="s">
        <v>166</v>
      </c>
      <c r="B96" s="62" t="s">
        <v>153</v>
      </c>
      <c r="C96" s="62"/>
      <c r="D96" s="51">
        <v>18000</v>
      </c>
      <c r="E96" s="52"/>
      <c r="F96" s="80">
        <f t="shared" si="14"/>
        <v>0</v>
      </c>
      <c r="H96" s="50"/>
    </row>
    <row r="97" spans="1:8" x14ac:dyDescent="0.2">
      <c r="A97" s="63" t="s">
        <v>166</v>
      </c>
      <c r="B97" s="62" t="s">
        <v>229</v>
      </c>
      <c r="C97" s="62"/>
      <c r="D97" s="51">
        <v>3000</v>
      </c>
      <c r="E97" s="52"/>
      <c r="F97" s="80">
        <f t="shared" si="14"/>
        <v>0</v>
      </c>
      <c r="H97" s="50"/>
    </row>
    <row r="98" spans="1:8" x14ac:dyDescent="0.2">
      <c r="A98" s="63" t="s">
        <v>19</v>
      </c>
      <c r="B98" s="62" t="s">
        <v>154</v>
      </c>
      <c r="C98" s="62"/>
      <c r="D98" s="51">
        <v>13</v>
      </c>
      <c r="E98" s="52"/>
      <c r="F98" s="80">
        <f t="shared" si="14"/>
        <v>0</v>
      </c>
      <c r="H98" s="50"/>
    </row>
    <row r="99" spans="1:8" x14ac:dyDescent="0.2">
      <c r="A99" s="63" t="s">
        <v>19</v>
      </c>
      <c r="B99" s="62" t="s">
        <v>155</v>
      </c>
      <c r="C99" s="62"/>
      <c r="D99" s="51">
        <v>10</v>
      </c>
      <c r="E99" s="52"/>
      <c r="F99" s="80">
        <f t="shared" si="14"/>
        <v>0</v>
      </c>
      <c r="H99" s="50"/>
    </row>
    <row r="100" spans="1:8" x14ac:dyDescent="0.2">
      <c r="A100" s="63" t="s">
        <v>19</v>
      </c>
      <c r="B100" s="62" t="s">
        <v>156</v>
      </c>
      <c r="C100" s="62"/>
      <c r="D100" s="51">
        <v>14</v>
      </c>
      <c r="E100" s="52"/>
      <c r="F100" s="80">
        <f t="shared" si="14"/>
        <v>0</v>
      </c>
      <c r="H100" s="50"/>
    </row>
    <row r="101" spans="1:8" x14ac:dyDescent="0.2">
      <c r="A101" s="63" t="s">
        <v>19</v>
      </c>
      <c r="B101" s="62" t="s">
        <v>157</v>
      </c>
      <c r="C101" s="62"/>
      <c r="D101" s="51">
        <v>8</v>
      </c>
      <c r="E101" s="52"/>
      <c r="F101" s="80">
        <f t="shared" si="14"/>
        <v>0</v>
      </c>
      <c r="H101" s="50"/>
    </row>
    <row r="102" spans="1:8" x14ac:dyDescent="0.2">
      <c r="A102" s="63" t="s">
        <v>19</v>
      </c>
      <c r="B102" s="62" t="s">
        <v>158</v>
      </c>
      <c r="C102" s="62"/>
      <c r="D102" s="51">
        <v>6</v>
      </c>
      <c r="E102" s="52"/>
      <c r="F102" s="80">
        <f t="shared" si="14"/>
        <v>0</v>
      </c>
      <c r="H102" s="50"/>
    </row>
    <row r="103" spans="1:8" x14ac:dyDescent="0.2">
      <c r="A103" s="63" t="s">
        <v>19</v>
      </c>
      <c r="B103" s="62" t="s">
        <v>159</v>
      </c>
      <c r="C103" s="62"/>
      <c r="D103" s="51">
        <v>23</v>
      </c>
      <c r="E103" s="52"/>
      <c r="F103" s="80">
        <f t="shared" si="14"/>
        <v>0</v>
      </c>
      <c r="H103" s="50"/>
    </row>
    <row r="104" spans="1:8" x14ac:dyDescent="0.2">
      <c r="A104" s="63" t="s">
        <v>19</v>
      </c>
      <c r="B104" s="62" t="s">
        <v>160</v>
      </c>
      <c r="C104" s="62"/>
      <c r="D104" s="51">
        <v>18</v>
      </c>
      <c r="E104" s="52"/>
      <c r="F104" s="80">
        <f t="shared" si="14"/>
        <v>0</v>
      </c>
      <c r="H104" s="50"/>
    </row>
    <row r="105" spans="1:8" x14ac:dyDescent="0.2">
      <c r="A105" s="63" t="s">
        <v>19</v>
      </c>
      <c r="B105" s="62" t="s">
        <v>161</v>
      </c>
      <c r="C105" s="62"/>
      <c r="D105" s="51">
        <v>50</v>
      </c>
      <c r="E105" s="52"/>
      <c r="F105" s="80">
        <f t="shared" si="14"/>
        <v>0</v>
      </c>
      <c r="H105" s="50"/>
    </row>
    <row r="106" spans="1:8" x14ac:dyDescent="0.2">
      <c r="A106" s="63" t="s">
        <v>19</v>
      </c>
      <c r="B106" s="62" t="s">
        <v>162</v>
      </c>
      <c r="C106" s="62"/>
      <c r="D106" s="51">
        <v>6</v>
      </c>
      <c r="E106" s="52"/>
      <c r="F106" s="80">
        <f t="shared" si="14"/>
        <v>0</v>
      </c>
      <c r="H106" s="50"/>
    </row>
    <row r="107" spans="1:8" x14ac:dyDescent="0.2">
      <c r="A107" s="63" t="s">
        <v>19</v>
      </c>
      <c r="B107" s="62" t="s">
        <v>163</v>
      </c>
      <c r="C107" s="62"/>
      <c r="D107" s="51">
        <v>0.4</v>
      </c>
      <c r="E107" s="52"/>
      <c r="F107" s="80">
        <f t="shared" si="14"/>
        <v>0</v>
      </c>
      <c r="H107" s="50"/>
    </row>
    <row r="108" spans="1:8" x14ac:dyDescent="0.2">
      <c r="A108" s="63" t="s">
        <v>19</v>
      </c>
      <c r="B108" s="62" t="s">
        <v>164</v>
      </c>
      <c r="C108" s="62"/>
      <c r="D108" s="51">
        <v>15</v>
      </c>
      <c r="E108" s="52"/>
      <c r="F108" s="80">
        <f t="shared" si="14"/>
        <v>0</v>
      </c>
      <c r="H108" s="50"/>
    </row>
    <row r="109" spans="1:8" x14ac:dyDescent="0.2">
      <c r="A109" s="63" t="s">
        <v>19</v>
      </c>
      <c r="B109" s="62" t="s">
        <v>165</v>
      </c>
      <c r="C109" s="62"/>
      <c r="D109" s="51">
        <v>5</v>
      </c>
      <c r="E109" s="52"/>
      <c r="F109" s="80">
        <f t="shared" si="14"/>
        <v>0</v>
      </c>
      <c r="H109" s="50"/>
    </row>
    <row r="110" spans="1:8" x14ac:dyDescent="0.2">
      <c r="A110" s="114" t="s">
        <v>233</v>
      </c>
      <c r="B110" s="115"/>
      <c r="C110" s="115"/>
      <c r="D110" s="115"/>
      <c r="E110" s="115"/>
      <c r="F110" s="116"/>
    </row>
    <row r="111" spans="1:8" x14ac:dyDescent="0.2">
      <c r="A111" s="63" t="s">
        <v>234</v>
      </c>
      <c r="B111" s="62" t="s">
        <v>235</v>
      </c>
      <c r="C111" s="62"/>
      <c r="D111" s="51">
        <v>1500</v>
      </c>
      <c r="E111" s="52"/>
      <c r="F111" s="80">
        <f t="shared" ref="F111" si="15">ROUND(E111*D111,2)</f>
        <v>0</v>
      </c>
    </row>
    <row r="112" spans="1:8" ht="15" x14ac:dyDescent="0.25">
      <c r="A112" s="77" t="s">
        <v>61</v>
      </c>
      <c r="B112" s="78"/>
      <c r="C112" s="78"/>
      <c r="D112" s="78"/>
      <c r="E112" s="78"/>
      <c r="F112" s="79">
        <f>SUM(F13:F111)</f>
        <v>0</v>
      </c>
    </row>
    <row r="113" spans="1:6" x14ac:dyDescent="0.2">
      <c r="A113" s="63"/>
      <c r="B113" s="69" t="s">
        <v>90</v>
      </c>
      <c r="E113" s="70">
        <v>3.1E-2</v>
      </c>
      <c r="F113" s="71">
        <f>ROUND(F112*E113,2)</f>
        <v>0</v>
      </c>
    </row>
    <row r="114" spans="1:6" x14ac:dyDescent="0.2">
      <c r="A114" s="63"/>
      <c r="B114" s="69" t="s">
        <v>69</v>
      </c>
      <c r="E114" s="70">
        <v>5.0000000000000001E-3</v>
      </c>
      <c r="F114" s="71">
        <f>IF(F112*E114&lt;10,10,F112*E114)</f>
        <v>10</v>
      </c>
    </row>
    <row r="115" spans="1:6" s="49" customFormat="1" ht="15" customHeight="1" x14ac:dyDescent="0.25">
      <c r="A115" s="76"/>
      <c r="B115" s="74" t="s">
        <v>77</v>
      </c>
      <c r="C115" s="74" t="s">
        <v>70</v>
      </c>
      <c r="D115" s="75"/>
      <c r="E115" s="72"/>
      <c r="F115" s="73">
        <f>F113+F114</f>
        <v>10</v>
      </c>
    </row>
    <row r="116" spans="1:6" x14ac:dyDescent="0.2">
      <c r="A116" s="63"/>
      <c r="B116" s="2"/>
      <c r="C116" s="1"/>
      <c r="D116" s="18"/>
      <c r="F116" s="64"/>
    </row>
    <row r="117" spans="1:6" ht="12.75" customHeight="1" x14ac:dyDescent="0.2">
      <c r="A117" s="117" t="s">
        <v>67</v>
      </c>
      <c r="B117" s="118"/>
      <c r="C117" s="118"/>
      <c r="D117" s="119"/>
      <c r="E117" s="123" t="s">
        <v>64</v>
      </c>
      <c r="F117" s="124"/>
    </row>
    <row r="118" spans="1:6" ht="15" customHeight="1" x14ac:dyDescent="0.2">
      <c r="A118" s="117"/>
      <c r="B118" s="118"/>
      <c r="C118" s="118"/>
      <c r="D118" s="119"/>
      <c r="E118" s="125"/>
      <c r="F118" s="126"/>
    </row>
    <row r="119" spans="1:6" ht="15" customHeight="1" x14ac:dyDescent="0.2">
      <c r="A119" s="117"/>
      <c r="B119" s="118"/>
      <c r="C119" s="118"/>
      <c r="D119" s="119"/>
      <c r="E119" s="125"/>
      <c r="F119" s="126"/>
    </row>
    <row r="120" spans="1:6" ht="15" customHeight="1" x14ac:dyDescent="0.2">
      <c r="A120" s="117"/>
      <c r="B120" s="118"/>
      <c r="C120" s="118"/>
      <c r="D120" s="119"/>
      <c r="E120" s="125"/>
      <c r="F120" s="126"/>
    </row>
    <row r="121" spans="1:6" ht="15" customHeight="1" x14ac:dyDescent="0.2">
      <c r="A121" s="117"/>
      <c r="B121" s="118"/>
      <c r="C121" s="118"/>
      <c r="D121" s="119"/>
      <c r="E121" s="125"/>
      <c r="F121" s="126"/>
    </row>
    <row r="122" spans="1:6" ht="15" customHeight="1" x14ac:dyDescent="0.2">
      <c r="A122" s="117"/>
      <c r="B122" s="118"/>
      <c r="C122" s="118"/>
      <c r="D122" s="119"/>
      <c r="E122" s="125"/>
      <c r="F122" s="126"/>
    </row>
    <row r="123" spans="1:6" ht="15.75" customHeight="1" thickBot="1" x14ac:dyDescent="0.25">
      <c r="A123" s="120"/>
      <c r="B123" s="121"/>
      <c r="C123" s="121"/>
      <c r="D123" s="122"/>
      <c r="E123" s="127"/>
      <c r="F123" s="128"/>
    </row>
  </sheetData>
  <sheetProtection algorithmName="SHA-512" hashValue="78vmh+UuxXx6kZ6zmAfI4Eg4VFVniwURe0+lhBLKO5vcdDfD7RBIURggMyn1zpBO9dJ4UVLFTlrw5WsjKt/q2A==" saltValue="Qalh7W70Gzb7gQ/UqdBjWw==" spinCount="100000" sheet="1" selectLockedCells="1"/>
  <mergeCells count="24">
    <mergeCell ref="E3:F3"/>
    <mergeCell ref="A1:F1"/>
    <mergeCell ref="A3:B3"/>
    <mergeCell ref="A12:F12"/>
    <mergeCell ref="A16:F16"/>
    <mergeCell ref="A43:F43"/>
    <mergeCell ref="A45:F45"/>
    <mergeCell ref="A47:F47"/>
    <mergeCell ref="A54:F54"/>
    <mergeCell ref="A17:F17"/>
    <mergeCell ref="A23:F23"/>
    <mergeCell ref="A31:F31"/>
    <mergeCell ref="A42:F42"/>
    <mergeCell ref="A87:F87"/>
    <mergeCell ref="A92:F92"/>
    <mergeCell ref="A117:D123"/>
    <mergeCell ref="A65:F65"/>
    <mergeCell ref="A73:F73"/>
    <mergeCell ref="A76:F76"/>
    <mergeCell ref="A79:F79"/>
    <mergeCell ref="A83:F83"/>
    <mergeCell ref="E117:F117"/>
    <mergeCell ref="E118:F123"/>
    <mergeCell ref="A110:F110"/>
  </mergeCells>
  <printOptions horizontalCentered="1"/>
  <pageMargins left="0.98425196850393704" right="0.78740157480314965" top="0.98425196850393704" bottom="0.39370078740157483" header="0.19685039370078741" footer="0.11811023622047245"/>
  <pageSetup paperSize="8" scale="55" orientation="portrait" r:id="rId1"/>
  <headerFooter>
    <oddHeader>&amp;L&amp;G&amp;R&amp;"-,Negrita"&amp;14AYUNTAMIENTO DE BLANCA.
SERVICIO DE URBANISMO.</oddHeader>
    <oddFooter>&amp;L&amp;10&amp;A&amp;R&amp;10Página &amp;P de 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5"/>
  <sheetViews>
    <sheetView showGridLines="0" showZeros="0" topLeftCell="A79" zoomScaleNormal="100" workbookViewId="0">
      <selection activeCell="E104" sqref="E104"/>
    </sheetView>
  </sheetViews>
  <sheetFormatPr baseColWidth="10" defaultRowHeight="12" x14ac:dyDescent="0.2"/>
  <cols>
    <col min="1" max="1" width="3.7109375" style="2" bestFit="1" customWidth="1"/>
    <col min="2" max="2" width="91" style="1" customWidth="1"/>
    <col min="3" max="3" width="12.5703125" style="18" hidden="1" customWidth="1"/>
    <col min="4" max="4" width="12.5703125" style="18" customWidth="1"/>
    <col min="5" max="5" width="12.5703125" style="19" customWidth="1"/>
    <col min="6" max="6" width="14.85546875" style="1" customWidth="1"/>
    <col min="7" max="7" width="11.42578125" style="43"/>
    <col min="8" max="16384" width="11.42578125" style="1"/>
  </cols>
  <sheetData>
    <row r="1" spans="1:7" ht="60.75" customHeight="1" x14ac:dyDescent="0.2">
      <c r="A1" s="134" t="s">
        <v>230</v>
      </c>
      <c r="B1" s="135"/>
      <c r="C1" s="135"/>
      <c r="D1" s="135"/>
      <c r="E1" s="135"/>
      <c r="F1" s="135"/>
    </row>
    <row r="2" spans="1:7" ht="5.25" customHeight="1" x14ac:dyDescent="0.3">
      <c r="A2" s="22"/>
      <c r="B2" s="22"/>
      <c r="C2" s="22"/>
      <c r="D2" s="22"/>
      <c r="E2" s="22"/>
      <c r="F2" s="22"/>
    </row>
    <row r="3" spans="1:7" ht="30" customHeight="1" x14ac:dyDescent="0.3">
      <c r="A3" s="154" t="s">
        <v>231</v>
      </c>
      <c r="B3" s="155"/>
      <c r="C3" s="100"/>
      <c r="D3" s="84" t="s">
        <v>65</v>
      </c>
      <c r="E3" s="156"/>
      <c r="F3" s="157"/>
    </row>
    <row r="4" spans="1:7" ht="29.25" customHeight="1" x14ac:dyDescent="0.2">
      <c r="A4" s="158" t="s">
        <v>140</v>
      </c>
      <c r="B4" s="158"/>
      <c r="C4" s="158"/>
      <c r="D4" s="158"/>
      <c r="E4" s="158"/>
      <c r="F4" s="158"/>
    </row>
    <row r="5" spans="1:7" ht="11.25" hidden="1" customHeight="1" x14ac:dyDescent="0.2">
      <c r="B5" s="94" t="s">
        <v>126</v>
      </c>
      <c r="C5" s="95">
        <v>1.2749999999999999</v>
      </c>
      <c r="D5" s="44"/>
      <c r="E5" s="45"/>
      <c r="F5" s="46"/>
    </row>
    <row r="6" spans="1:7" ht="11.25" customHeight="1" x14ac:dyDescent="0.2">
      <c r="B6" s="47"/>
      <c r="C6" s="96"/>
      <c r="D6" s="44"/>
      <c r="E6" s="45"/>
      <c r="F6" s="46"/>
    </row>
    <row r="7" spans="1:7" s="6" customFormat="1" ht="24" x14ac:dyDescent="0.2">
      <c r="A7" s="3"/>
      <c r="B7" s="4" t="s">
        <v>45</v>
      </c>
      <c r="C7" s="110" t="s">
        <v>256</v>
      </c>
      <c r="D7" s="107" t="str">
        <f>'LOM o DRO'!D11</f>
        <v>Modulo Blanca 
2024 (€/m2)</v>
      </c>
      <c r="E7" s="20" t="s">
        <v>46</v>
      </c>
      <c r="F7" s="5" t="s">
        <v>47</v>
      </c>
    </row>
    <row r="8" spans="1:7" x14ac:dyDescent="0.2">
      <c r="A8" s="7"/>
      <c r="B8" s="8" t="s">
        <v>88</v>
      </c>
      <c r="C8" s="9"/>
      <c r="D8" s="9"/>
      <c r="E8" s="37"/>
      <c r="F8" s="10"/>
    </row>
    <row r="9" spans="1:7" x14ac:dyDescent="0.2">
      <c r="A9" s="11" t="s">
        <v>20</v>
      </c>
      <c r="B9" s="12" t="s">
        <v>23</v>
      </c>
      <c r="C9" s="97">
        <f>13.77*2</f>
        <v>27.54</v>
      </c>
      <c r="D9" s="40">
        <f t="shared" ref="D9:D22" si="0">C9*$C$5</f>
        <v>35.113499999999995</v>
      </c>
      <c r="E9" s="21"/>
      <c r="F9" s="14">
        <f t="shared" ref="F9:F40" si="1">ROUND(E9*D9,2)</f>
        <v>0</v>
      </c>
      <c r="G9" s="42"/>
    </row>
    <row r="10" spans="1:7" x14ac:dyDescent="0.2">
      <c r="A10" s="11" t="s">
        <v>20</v>
      </c>
      <c r="B10" s="12" t="s">
        <v>24</v>
      </c>
      <c r="C10" s="97">
        <v>3.68</v>
      </c>
      <c r="D10" s="40">
        <f t="shared" si="0"/>
        <v>4.6920000000000002</v>
      </c>
      <c r="E10" s="21"/>
      <c r="F10" s="14">
        <f t="shared" si="1"/>
        <v>0</v>
      </c>
      <c r="G10" s="42"/>
    </row>
    <row r="11" spans="1:7" x14ac:dyDescent="0.2">
      <c r="A11" s="11" t="s">
        <v>19</v>
      </c>
      <c r="B11" s="12" t="s">
        <v>91</v>
      </c>
      <c r="C11" s="97">
        <v>4.26</v>
      </c>
      <c r="D11" s="40">
        <f t="shared" si="0"/>
        <v>5.4314999999999998</v>
      </c>
      <c r="E11" s="21"/>
      <c r="F11" s="14">
        <f t="shared" si="1"/>
        <v>0</v>
      </c>
      <c r="G11" s="42"/>
    </row>
    <row r="12" spans="1:7" x14ac:dyDescent="0.2">
      <c r="A12" s="11" t="s">
        <v>19</v>
      </c>
      <c r="B12" s="12" t="s">
        <v>27</v>
      </c>
      <c r="C12" s="97">
        <v>8.6999999999999993</v>
      </c>
      <c r="D12" s="40">
        <f t="shared" si="0"/>
        <v>11.092499999999998</v>
      </c>
      <c r="E12" s="21"/>
      <c r="F12" s="14">
        <f t="shared" si="1"/>
        <v>0</v>
      </c>
      <c r="G12" s="42"/>
    </row>
    <row r="13" spans="1:7" x14ac:dyDescent="0.2">
      <c r="A13" s="11" t="s">
        <v>19</v>
      </c>
      <c r="B13" s="12" t="s">
        <v>25</v>
      </c>
      <c r="C13" s="97">
        <v>10.87</v>
      </c>
      <c r="D13" s="40">
        <f t="shared" si="0"/>
        <v>13.859249999999998</v>
      </c>
      <c r="E13" s="21"/>
      <c r="F13" s="14">
        <f t="shared" si="1"/>
        <v>0</v>
      </c>
      <c r="G13" s="42"/>
    </row>
    <row r="14" spans="1:7" x14ac:dyDescent="0.2">
      <c r="A14" s="11" t="s">
        <v>19</v>
      </c>
      <c r="B14" s="12" t="s">
        <v>26</v>
      </c>
      <c r="C14" s="97">
        <v>9.8800000000000008</v>
      </c>
      <c r="D14" s="40">
        <f t="shared" si="0"/>
        <v>12.597</v>
      </c>
      <c r="E14" s="21"/>
      <c r="F14" s="14">
        <f t="shared" si="1"/>
        <v>0</v>
      </c>
      <c r="G14" s="42"/>
    </row>
    <row r="15" spans="1:7" x14ac:dyDescent="0.2">
      <c r="A15" s="11" t="s">
        <v>19</v>
      </c>
      <c r="B15" s="12" t="s">
        <v>28</v>
      </c>
      <c r="C15" s="97">
        <v>6.87</v>
      </c>
      <c r="D15" s="40">
        <f t="shared" si="0"/>
        <v>8.7592499999999998</v>
      </c>
      <c r="E15" s="21"/>
      <c r="F15" s="14">
        <f t="shared" si="1"/>
        <v>0</v>
      </c>
      <c r="G15" s="42"/>
    </row>
    <row r="16" spans="1:7" x14ac:dyDescent="0.2">
      <c r="A16" s="11" t="s">
        <v>19</v>
      </c>
      <c r="B16" s="12" t="s">
        <v>29</v>
      </c>
      <c r="C16" s="97">
        <v>5.36</v>
      </c>
      <c r="D16" s="40">
        <f t="shared" si="0"/>
        <v>6.8339999999999996</v>
      </c>
      <c r="E16" s="21"/>
      <c r="F16" s="14">
        <f t="shared" si="1"/>
        <v>0</v>
      </c>
      <c r="G16" s="42"/>
    </row>
    <row r="17" spans="1:7" x14ac:dyDescent="0.2">
      <c r="A17" s="11" t="s">
        <v>19</v>
      </c>
      <c r="B17" s="12" t="s">
        <v>30</v>
      </c>
      <c r="C17" s="97">
        <v>4.8600000000000003</v>
      </c>
      <c r="D17" s="40">
        <f t="shared" si="0"/>
        <v>6.1965000000000003</v>
      </c>
      <c r="E17" s="21"/>
      <c r="F17" s="14">
        <f t="shared" si="1"/>
        <v>0</v>
      </c>
      <c r="G17" s="42"/>
    </row>
    <row r="18" spans="1:7" x14ac:dyDescent="0.2">
      <c r="A18" s="11" t="s">
        <v>19</v>
      </c>
      <c r="B18" s="12" t="s">
        <v>31</v>
      </c>
      <c r="C18" s="97">
        <v>5.57</v>
      </c>
      <c r="D18" s="40">
        <f t="shared" si="0"/>
        <v>7.10175</v>
      </c>
      <c r="E18" s="21"/>
      <c r="F18" s="14">
        <f t="shared" si="1"/>
        <v>0</v>
      </c>
      <c r="G18" s="42"/>
    </row>
    <row r="19" spans="1:7" x14ac:dyDescent="0.2">
      <c r="A19" s="11" t="s">
        <v>19</v>
      </c>
      <c r="B19" s="12" t="s">
        <v>32</v>
      </c>
      <c r="C19" s="97">
        <v>9.73</v>
      </c>
      <c r="D19" s="40">
        <f t="shared" si="0"/>
        <v>12.405749999999999</v>
      </c>
      <c r="E19" s="21"/>
      <c r="F19" s="14">
        <f t="shared" si="1"/>
        <v>0</v>
      </c>
      <c r="G19" s="42"/>
    </row>
    <row r="20" spans="1:7" x14ac:dyDescent="0.2">
      <c r="A20" s="11" t="s">
        <v>19</v>
      </c>
      <c r="B20" s="12" t="s">
        <v>33</v>
      </c>
      <c r="C20" s="97">
        <v>6.82</v>
      </c>
      <c r="D20" s="40">
        <f t="shared" si="0"/>
        <v>8.6954999999999991</v>
      </c>
      <c r="E20" s="21"/>
      <c r="F20" s="14">
        <f t="shared" si="1"/>
        <v>0</v>
      </c>
      <c r="G20" s="42"/>
    </row>
    <row r="21" spans="1:7" x14ac:dyDescent="0.2">
      <c r="A21" s="11" t="s">
        <v>19</v>
      </c>
      <c r="B21" s="12" t="s">
        <v>34</v>
      </c>
      <c r="C21" s="97">
        <v>10.220000000000001</v>
      </c>
      <c r="D21" s="40">
        <f t="shared" si="0"/>
        <v>13.0305</v>
      </c>
      <c r="E21" s="21"/>
      <c r="F21" s="14">
        <f t="shared" si="1"/>
        <v>0</v>
      </c>
      <c r="G21" s="42"/>
    </row>
    <row r="22" spans="1:7" x14ac:dyDescent="0.2">
      <c r="A22" s="11" t="s">
        <v>19</v>
      </c>
      <c r="B22" s="12" t="s">
        <v>35</v>
      </c>
      <c r="C22" s="97">
        <v>11.2</v>
      </c>
      <c r="D22" s="40">
        <f t="shared" si="0"/>
        <v>14.279999999999998</v>
      </c>
      <c r="E22" s="21"/>
      <c r="F22" s="14">
        <f t="shared" si="1"/>
        <v>0</v>
      </c>
      <c r="G22" s="42"/>
    </row>
    <row r="23" spans="1:7" x14ac:dyDescent="0.2">
      <c r="A23" s="7"/>
      <c r="B23" s="36" t="s">
        <v>110</v>
      </c>
      <c r="C23" s="9"/>
      <c r="D23" s="9"/>
      <c r="E23" s="37"/>
      <c r="F23" s="41">
        <f t="shared" si="1"/>
        <v>0</v>
      </c>
      <c r="G23" s="42"/>
    </row>
    <row r="24" spans="1:7" x14ac:dyDescent="0.2">
      <c r="A24" s="11" t="s">
        <v>19</v>
      </c>
      <c r="B24" s="12" t="s">
        <v>78</v>
      </c>
      <c r="C24" s="97">
        <v>409.19</v>
      </c>
      <c r="D24" s="40">
        <f t="shared" ref="D24:D31" si="2">C24*$C$5</f>
        <v>521.71724999999992</v>
      </c>
      <c r="E24" s="21"/>
      <c r="F24" s="14">
        <f t="shared" si="1"/>
        <v>0</v>
      </c>
      <c r="G24" s="42"/>
    </row>
    <row r="25" spans="1:7" x14ac:dyDescent="0.2">
      <c r="A25" s="11" t="s">
        <v>20</v>
      </c>
      <c r="B25" s="12" t="s">
        <v>79</v>
      </c>
      <c r="C25" s="97">
        <v>879.91</v>
      </c>
      <c r="D25" s="40">
        <f t="shared" si="2"/>
        <v>1121.8852499999998</v>
      </c>
      <c r="E25" s="21"/>
      <c r="F25" s="14">
        <f t="shared" si="1"/>
        <v>0</v>
      </c>
      <c r="G25" s="42"/>
    </row>
    <row r="26" spans="1:7" x14ac:dyDescent="0.2">
      <c r="A26" s="11" t="s">
        <v>20</v>
      </c>
      <c r="B26" s="12" t="s">
        <v>80</v>
      </c>
      <c r="C26" s="97">
        <v>383.72</v>
      </c>
      <c r="D26" s="40">
        <f t="shared" si="2"/>
        <v>489.24299999999999</v>
      </c>
      <c r="E26" s="21"/>
      <c r="F26" s="14">
        <f t="shared" si="1"/>
        <v>0</v>
      </c>
      <c r="G26" s="42"/>
    </row>
    <row r="27" spans="1:7" x14ac:dyDescent="0.2">
      <c r="A27" s="11" t="s">
        <v>20</v>
      </c>
      <c r="B27" s="12" t="s">
        <v>81</v>
      </c>
      <c r="C27" s="97">
        <v>610.94000000000005</v>
      </c>
      <c r="D27" s="40">
        <f t="shared" si="2"/>
        <v>778.94849999999997</v>
      </c>
      <c r="E27" s="21"/>
      <c r="F27" s="14">
        <f t="shared" si="1"/>
        <v>0</v>
      </c>
      <c r="G27" s="42"/>
    </row>
    <row r="28" spans="1:7" x14ac:dyDescent="0.2">
      <c r="A28" s="11" t="s">
        <v>20</v>
      </c>
      <c r="B28" s="12" t="s">
        <v>82</v>
      </c>
      <c r="C28" s="97">
        <v>444.84</v>
      </c>
      <c r="D28" s="40">
        <f t="shared" si="2"/>
        <v>567.17099999999994</v>
      </c>
      <c r="E28" s="21"/>
      <c r="F28" s="14">
        <f t="shared" si="1"/>
        <v>0</v>
      </c>
      <c r="G28" s="42"/>
    </row>
    <row r="29" spans="1:7" x14ac:dyDescent="0.2">
      <c r="A29" s="11" t="s">
        <v>20</v>
      </c>
      <c r="B29" s="12" t="s">
        <v>83</v>
      </c>
      <c r="C29" s="97">
        <v>830.14</v>
      </c>
      <c r="D29" s="40">
        <f t="shared" si="2"/>
        <v>1058.4285</v>
      </c>
      <c r="E29" s="21"/>
      <c r="F29" s="14">
        <f t="shared" si="1"/>
        <v>0</v>
      </c>
      <c r="G29" s="42"/>
    </row>
    <row r="30" spans="1:7" x14ac:dyDescent="0.2">
      <c r="A30" s="11" t="s">
        <v>19</v>
      </c>
      <c r="B30" s="12" t="s">
        <v>84</v>
      </c>
      <c r="C30" s="97">
        <v>37.78</v>
      </c>
      <c r="D30" s="40">
        <f t="shared" si="2"/>
        <v>48.169499999999999</v>
      </c>
      <c r="E30" s="21"/>
      <c r="F30" s="14">
        <f t="shared" si="1"/>
        <v>0</v>
      </c>
      <c r="G30" s="42"/>
    </row>
    <row r="31" spans="1:7" x14ac:dyDescent="0.2">
      <c r="A31" s="11" t="s">
        <v>19</v>
      </c>
      <c r="B31" s="12" t="s">
        <v>85</v>
      </c>
      <c r="C31" s="97">
        <v>11.39</v>
      </c>
      <c r="D31" s="40">
        <f t="shared" si="2"/>
        <v>14.52225</v>
      </c>
      <c r="E31" s="21"/>
      <c r="F31" s="14">
        <f t="shared" si="1"/>
        <v>0</v>
      </c>
      <c r="G31" s="42"/>
    </row>
    <row r="32" spans="1:7" x14ac:dyDescent="0.2">
      <c r="A32" s="7"/>
      <c r="B32" s="36" t="s">
        <v>111</v>
      </c>
      <c r="C32" s="9"/>
      <c r="D32" s="9"/>
      <c r="E32" s="37"/>
      <c r="F32" s="41">
        <f t="shared" si="1"/>
        <v>0</v>
      </c>
      <c r="G32" s="42"/>
    </row>
    <row r="33" spans="1:7" x14ac:dyDescent="0.2">
      <c r="A33" s="11" t="s">
        <v>19</v>
      </c>
      <c r="B33" s="12" t="s">
        <v>96</v>
      </c>
      <c r="C33" s="97">
        <v>81.569999999999993</v>
      </c>
      <c r="D33" s="40">
        <f>C33*$C$5</f>
        <v>104.00174999999999</v>
      </c>
      <c r="E33" s="21"/>
      <c r="F33" s="14">
        <f t="shared" si="1"/>
        <v>0</v>
      </c>
      <c r="G33" s="42"/>
    </row>
    <row r="34" spans="1:7" x14ac:dyDescent="0.2">
      <c r="A34" s="11" t="s">
        <v>19</v>
      </c>
      <c r="B34" s="38" t="s">
        <v>97</v>
      </c>
      <c r="C34" s="97">
        <v>2.0099999999999998</v>
      </c>
      <c r="D34" s="40">
        <f>C34*$C$5</f>
        <v>2.5627499999999994</v>
      </c>
      <c r="E34" s="21"/>
      <c r="F34" s="14">
        <f t="shared" si="1"/>
        <v>0</v>
      </c>
      <c r="G34" s="42"/>
    </row>
    <row r="35" spans="1:7" x14ac:dyDescent="0.2">
      <c r="A35" s="11" t="s">
        <v>19</v>
      </c>
      <c r="B35" s="38" t="s">
        <v>98</v>
      </c>
      <c r="C35" s="97">
        <v>18.52</v>
      </c>
      <c r="D35" s="40">
        <f>C35*$C$5</f>
        <v>23.613</v>
      </c>
      <c r="E35" s="21"/>
      <c r="F35" s="14">
        <f t="shared" si="1"/>
        <v>0</v>
      </c>
      <c r="G35" s="42"/>
    </row>
    <row r="36" spans="1:7" x14ac:dyDescent="0.2">
      <c r="A36" s="11" t="s">
        <v>19</v>
      </c>
      <c r="B36" s="12" t="s">
        <v>99</v>
      </c>
      <c r="C36" s="97">
        <v>10.79</v>
      </c>
      <c r="D36" s="40">
        <f>C36*$C$5</f>
        <v>13.757249999999997</v>
      </c>
      <c r="E36" s="21"/>
      <c r="F36" s="14">
        <f t="shared" si="1"/>
        <v>0</v>
      </c>
      <c r="G36" s="42"/>
    </row>
    <row r="37" spans="1:7" x14ac:dyDescent="0.2">
      <c r="A37" s="11" t="s">
        <v>19</v>
      </c>
      <c r="B37" s="38" t="s">
        <v>100</v>
      </c>
      <c r="C37" s="97">
        <v>20.29</v>
      </c>
      <c r="D37" s="40">
        <f>C37*$C$5</f>
        <v>25.869749999999996</v>
      </c>
      <c r="E37" s="21"/>
      <c r="F37" s="14">
        <f t="shared" si="1"/>
        <v>0</v>
      </c>
      <c r="G37" s="42"/>
    </row>
    <row r="38" spans="1:7" x14ac:dyDescent="0.2">
      <c r="A38" s="7"/>
      <c r="B38" s="8" t="s">
        <v>86</v>
      </c>
      <c r="C38" s="9"/>
      <c r="D38" s="9"/>
      <c r="E38" s="37"/>
      <c r="F38" s="41">
        <f t="shared" si="1"/>
        <v>0</v>
      </c>
      <c r="G38" s="42"/>
    </row>
    <row r="39" spans="1:7" ht="11.25" customHeight="1" x14ac:dyDescent="0.2">
      <c r="A39" s="11" t="s">
        <v>19</v>
      </c>
      <c r="B39" s="12" t="s">
        <v>92</v>
      </c>
      <c r="C39" s="97">
        <v>15.42</v>
      </c>
      <c r="D39" s="40">
        <f>C39*$C$5</f>
        <v>19.660499999999999</v>
      </c>
      <c r="E39" s="21"/>
      <c r="F39" s="14">
        <f t="shared" si="1"/>
        <v>0</v>
      </c>
      <c r="G39" s="42"/>
    </row>
    <row r="40" spans="1:7" ht="11.25" customHeight="1" x14ac:dyDescent="0.2">
      <c r="A40" s="11" t="s">
        <v>19</v>
      </c>
      <c r="B40" s="12" t="s">
        <v>93</v>
      </c>
      <c r="C40" s="97">
        <v>179.96</v>
      </c>
      <c r="D40" s="40">
        <f>C40*$C$5</f>
        <v>229.44899999999998</v>
      </c>
      <c r="E40" s="21"/>
      <c r="F40" s="14">
        <f t="shared" si="1"/>
        <v>0</v>
      </c>
      <c r="G40" s="42"/>
    </row>
    <row r="41" spans="1:7" x14ac:dyDescent="0.2">
      <c r="A41" s="11" t="s">
        <v>19</v>
      </c>
      <c r="B41" s="12" t="s">
        <v>94</v>
      </c>
      <c r="C41" s="97">
        <v>23.1</v>
      </c>
      <c r="D41" s="40">
        <f>C41*$C$5</f>
        <v>29.452500000000001</v>
      </c>
      <c r="E41" s="21"/>
      <c r="F41" s="14">
        <f t="shared" ref="F41:F72" si="3">ROUND(E41*D41,2)</f>
        <v>0</v>
      </c>
      <c r="G41" s="42"/>
    </row>
    <row r="42" spans="1:7" x14ac:dyDescent="0.2">
      <c r="A42" s="11" t="s">
        <v>19</v>
      </c>
      <c r="B42" s="12" t="s">
        <v>95</v>
      </c>
      <c r="C42" s="97">
        <v>15.5</v>
      </c>
      <c r="D42" s="40">
        <f>C42*$C$5</f>
        <v>19.762499999999999</v>
      </c>
      <c r="E42" s="21"/>
      <c r="F42" s="14">
        <f t="shared" si="3"/>
        <v>0</v>
      </c>
      <c r="G42" s="42"/>
    </row>
    <row r="43" spans="1:7" x14ac:dyDescent="0.2">
      <c r="A43" s="11" t="s">
        <v>21</v>
      </c>
      <c r="B43" s="12" t="s">
        <v>101</v>
      </c>
      <c r="C43" s="97">
        <v>105.88</v>
      </c>
      <c r="D43" s="40">
        <f>C43*$C$5</f>
        <v>134.99699999999999</v>
      </c>
      <c r="E43" s="21"/>
      <c r="F43" s="14">
        <f t="shared" si="3"/>
        <v>0</v>
      </c>
      <c r="G43" s="42"/>
    </row>
    <row r="44" spans="1:7" x14ac:dyDescent="0.2">
      <c r="A44" s="7"/>
      <c r="B44" s="8" t="s">
        <v>87</v>
      </c>
      <c r="C44" s="9"/>
      <c r="D44" s="9"/>
      <c r="E44" s="37"/>
      <c r="F44" s="41">
        <f t="shared" si="3"/>
        <v>0</v>
      </c>
      <c r="G44" s="42"/>
    </row>
    <row r="45" spans="1:7" x14ac:dyDescent="0.2">
      <c r="A45" s="15"/>
      <c r="B45" s="16" t="s">
        <v>115</v>
      </c>
      <c r="C45" s="17"/>
      <c r="D45" s="17"/>
      <c r="E45" s="55"/>
      <c r="F45" s="14">
        <f t="shared" si="3"/>
        <v>0</v>
      </c>
      <c r="G45" s="42"/>
    </row>
    <row r="46" spans="1:7" x14ac:dyDescent="0.2">
      <c r="A46" s="11" t="s">
        <v>19</v>
      </c>
      <c r="B46" s="12" t="s">
        <v>102</v>
      </c>
      <c r="C46" s="97">
        <v>11.83</v>
      </c>
      <c r="D46" s="40">
        <f>C46*$C$5</f>
        <v>15.08325</v>
      </c>
      <c r="E46" s="21"/>
      <c r="F46" s="14">
        <f t="shared" si="3"/>
        <v>0</v>
      </c>
      <c r="G46" s="42"/>
    </row>
    <row r="47" spans="1:7" x14ac:dyDescent="0.2">
      <c r="A47" s="11" t="s">
        <v>19</v>
      </c>
      <c r="B47" s="12" t="s">
        <v>103</v>
      </c>
      <c r="C47" s="97">
        <v>20.37</v>
      </c>
      <c r="D47" s="40">
        <f>C47*$C$5</f>
        <v>25.97175</v>
      </c>
      <c r="E47" s="21"/>
      <c r="F47" s="14">
        <f t="shared" si="3"/>
        <v>0</v>
      </c>
      <c r="G47" s="42"/>
    </row>
    <row r="48" spans="1:7" x14ac:dyDescent="0.2">
      <c r="A48" s="11" t="s">
        <v>19</v>
      </c>
      <c r="B48" s="12" t="s">
        <v>104</v>
      </c>
      <c r="C48" s="97">
        <v>6.66</v>
      </c>
      <c r="D48" s="40">
        <f>C48*$C$5</f>
        <v>8.4915000000000003</v>
      </c>
      <c r="E48" s="21"/>
      <c r="F48" s="14">
        <f t="shared" si="3"/>
        <v>0</v>
      </c>
      <c r="G48" s="42"/>
    </row>
    <row r="49" spans="1:7" x14ac:dyDescent="0.2">
      <c r="A49" s="11" t="s">
        <v>19</v>
      </c>
      <c r="B49" s="12" t="s">
        <v>105</v>
      </c>
      <c r="C49" s="97">
        <v>23.72</v>
      </c>
      <c r="D49" s="40">
        <f>C49*$C$5</f>
        <v>30.242999999999995</v>
      </c>
      <c r="E49" s="21"/>
      <c r="F49" s="14">
        <f t="shared" si="3"/>
        <v>0</v>
      </c>
      <c r="G49" s="42"/>
    </row>
    <row r="50" spans="1:7" x14ac:dyDescent="0.2">
      <c r="A50" s="15"/>
      <c r="B50" s="16" t="s">
        <v>116</v>
      </c>
      <c r="C50" s="98"/>
      <c r="D50" s="17"/>
      <c r="E50" s="55"/>
      <c r="F50" s="14">
        <f t="shared" si="3"/>
        <v>0</v>
      </c>
      <c r="G50" s="42"/>
    </row>
    <row r="51" spans="1:7" x14ac:dyDescent="0.2">
      <c r="A51" s="11" t="s">
        <v>19</v>
      </c>
      <c r="B51" s="12" t="s">
        <v>106</v>
      </c>
      <c r="C51" s="97">
        <v>42.52</v>
      </c>
      <c r="D51" s="40">
        <f t="shared" ref="D51:D57" si="4">C51*$C$5</f>
        <v>54.213000000000001</v>
      </c>
      <c r="E51" s="21"/>
      <c r="F51" s="14">
        <f t="shared" si="3"/>
        <v>0</v>
      </c>
      <c r="G51" s="42"/>
    </row>
    <row r="52" spans="1:7" x14ac:dyDescent="0.2">
      <c r="A52" s="11" t="s">
        <v>19</v>
      </c>
      <c r="B52" s="12" t="s">
        <v>107</v>
      </c>
      <c r="C52" s="97">
        <v>37.74</v>
      </c>
      <c r="D52" s="40">
        <f t="shared" si="4"/>
        <v>48.118499999999997</v>
      </c>
      <c r="E52" s="21"/>
      <c r="F52" s="14">
        <f t="shared" si="3"/>
        <v>0</v>
      </c>
      <c r="G52" s="42"/>
    </row>
    <row r="53" spans="1:7" x14ac:dyDescent="0.2">
      <c r="A53" s="11" t="s">
        <v>19</v>
      </c>
      <c r="B53" s="12" t="s">
        <v>108</v>
      </c>
      <c r="C53" s="97">
        <v>16.27</v>
      </c>
      <c r="D53" s="40">
        <f t="shared" si="4"/>
        <v>20.744249999999997</v>
      </c>
      <c r="E53" s="21"/>
      <c r="F53" s="14">
        <f t="shared" si="3"/>
        <v>0</v>
      </c>
      <c r="G53" s="42"/>
    </row>
    <row r="54" spans="1:7" x14ac:dyDescent="0.2">
      <c r="A54" s="11" t="s">
        <v>19</v>
      </c>
      <c r="B54" s="12" t="s">
        <v>109</v>
      </c>
      <c r="C54" s="97">
        <v>19.64</v>
      </c>
      <c r="D54" s="40">
        <f t="shared" si="4"/>
        <v>25.041</v>
      </c>
      <c r="E54" s="21"/>
      <c r="F54" s="14">
        <f t="shared" si="3"/>
        <v>0</v>
      </c>
      <c r="G54" s="42"/>
    </row>
    <row r="55" spans="1:7" x14ac:dyDescent="0.2">
      <c r="A55" s="11" t="s">
        <v>19</v>
      </c>
      <c r="B55" s="12" t="s">
        <v>36</v>
      </c>
      <c r="C55" s="97">
        <v>19.25</v>
      </c>
      <c r="D55" s="40">
        <f t="shared" si="4"/>
        <v>24.543749999999999</v>
      </c>
      <c r="E55" s="21"/>
      <c r="F55" s="14">
        <f t="shared" si="3"/>
        <v>0</v>
      </c>
      <c r="G55" s="42"/>
    </row>
    <row r="56" spans="1:7" x14ac:dyDescent="0.2">
      <c r="A56" s="11" t="s">
        <v>19</v>
      </c>
      <c r="B56" s="12" t="s">
        <v>48</v>
      </c>
      <c r="C56" s="97">
        <v>21.47</v>
      </c>
      <c r="D56" s="40">
        <f t="shared" si="4"/>
        <v>27.374249999999996</v>
      </c>
      <c r="E56" s="21"/>
      <c r="F56" s="14">
        <f t="shared" si="3"/>
        <v>0</v>
      </c>
      <c r="G56" s="42"/>
    </row>
    <row r="57" spans="1:7" x14ac:dyDescent="0.2">
      <c r="A57" s="11" t="s">
        <v>19</v>
      </c>
      <c r="B57" s="12" t="s">
        <v>37</v>
      </c>
      <c r="C57" s="97">
        <v>6.12</v>
      </c>
      <c r="D57" s="40">
        <f t="shared" si="4"/>
        <v>7.8029999999999999</v>
      </c>
      <c r="E57" s="21"/>
      <c r="F57" s="14">
        <f t="shared" si="3"/>
        <v>0</v>
      </c>
      <c r="G57" s="42"/>
    </row>
    <row r="58" spans="1:7" x14ac:dyDescent="0.2">
      <c r="A58" s="15"/>
      <c r="B58" s="16" t="s">
        <v>117</v>
      </c>
      <c r="C58" s="98"/>
      <c r="D58" s="17"/>
      <c r="E58" s="55"/>
      <c r="F58" s="14">
        <f t="shared" si="3"/>
        <v>0</v>
      </c>
      <c r="G58" s="42"/>
    </row>
    <row r="59" spans="1:7" x14ac:dyDescent="0.2">
      <c r="A59" s="11" t="s">
        <v>39</v>
      </c>
      <c r="B59" s="12" t="s">
        <v>38</v>
      </c>
      <c r="C59" s="97">
        <v>11.28</v>
      </c>
      <c r="D59" s="40">
        <f>C59*$C$5</f>
        <v>14.381999999999998</v>
      </c>
      <c r="E59" s="21"/>
      <c r="F59" s="14">
        <f t="shared" si="3"/>
        <v>0</v>
      </c>
      <c r="G59" s="42"/>
    </row>
    <row r="60" spans="1:7" x14ac:dyDescent="0.2">
      <c r="A60" s="11" t="s">
        <v>19</v>
      </c>
      <c r="B60" s="12" t="s">
        <v>40</v>
      </c>
      <c r="C60" s="97">
        <v>22.53</v>
      </c>
      <c r="D60" s="40">
        <f>C60*$C$5</f>
        <v>28.725749999999998</v>
      </c>
      <c r="E60" s="21"/>
      <c r="F60" s="14">
        <f t="shared" si="3"/>
        <v>0</v>
      </c>
      <c r="G60" s="42"/>
    </row>
    <row r="61" spans="1:7" x14ac:dyDescent="0.2">
      <c r="A61" s="11" t="s">
        <v>19</v>
      </c>
      <c r="B61" s="12" t="s">
        <v>41</v>
      </c>
      <c r="C61" s="97">
        <v>15.93</v>
      </c>
      <c r="D61" s="40">
        <f>C61*$C$5</f>
        <v>20.310749999999999</v>
      </c>
      <c r="E61" s="21"/>
      <c r="F61" s="14">
        <f t="shared" si="3"/>
        <v>0</v>
      </c>
      <c r="G61" s="42"/>
    </row>
    <row r="62" spans="1:7" x14ac:dyDescent="0.2">
      <c r="A62" s="11" t="s">
        <v>19</v>
      </c>
      <c r="B62" s="12" t="s">
        <v>42</v>
      </c>
      <c r="C62" s="97">
        <v>27.05</v>
      </c>
      <c r="D62" s="40">
        <f>C62*$C$5</f>
        <v>34.488749999999996</v>
      </c>
      <c r="E62" s="21"/>
      <c r="F62" s="14">
        <f t="shared" si="3"/>
        <v>0</v>
      </c>
      <c r="G62" s="42"/>
    </row>
    <row r="63" spans="1:7" x14ac:dyDescent="0.2">
      <c r="A63" s="15"/>
      <c r="B63" s="16" t="s">
        <v>118</v>
      </c>
      <c r="C63" s="98"/>
      <c r="D63" s="17"/>
      <c r="E63" s="55"/>
      <c r="F63" s="14">
        <f t="shared" si="3"/>
        <v>0</v>
      </c>
      <c r="G63" s="42"/>
    </row>
    <row r="64" spans="1:7" x14ac:dyDescent="0.2">
      <c r="A64" s="11" t="s">
        <v>19</v>
      </c>
      <c r="B64" s="12" t="s">
        <v>22</v>
      </c>
      <c r="C64" s="97">
        <v>8.59</v>
      </c>
      <c r="D64" s="40">
        <f>C64*$C$5</f>
        <v>10.952249999999999</v>
      </c>
      <c r="E64" s="21"/>
      <c r="F64" s="14">
        <f t="shared" si="3"/>
        <v>0</v>
      </c>
      <c r="G64" s="42"/>
    </row>
    <row r="65" spans="1:7" x14ac:dyDescent="0.2">
      <c r="A65" s="11" t="s">
        <v>19</v>
      </c>
      <c r="B65" s="12" t="s">
        <v>43</v>
      </c>
      <c r="C65" s="97">
        <v>8.59</v>
      </c>
      <c r="D65" s="40">
        <f>C65*$C$5</f>
        <v>10.952249999999999</v>
      </c>
      <c r="E65" s="21"/>
      <c r="F65" s="14">
        <f t="shared" si="3"/>
        <v>0</v>
      </c>
      <c r="G65" s="42"/>
    </row>
    <row r="66" spans="1:7" x14ac:dyDescent="0.2">
      <c r="A66" s="11" t="s">
        <v>19</v>
      </c>
      <c r="B66" s="12" t="s">
        <v>44</v>
      </c>
      <c r="C66" s="97">
        <v>10.59</v>
      </c>
      <c r="D66" s="40">
        <f>C66*$C$5</f>
        <v>13.502249999999998</v>
      </c>
      <c r="E66" s="21"/>
      <c r="F66" s="14">
        <f t="shared" si="3"/>
        <v>0</v>
      </c>
      <c r="G66" s="42"/>
    </row>
    <row r="67" spans="1:7" x14ac:dyDescent="0.2">
      <c r="A67" s="7"/>
      <c r="B67" s="8" t="s">
        <v>89</v>
      </c>
      <c r="C67" s="9"/>
      <c r="D67" s="9"/>
      <c r="E67" s="37"/>
      <c r="F67" s="41">
        <f t="shared" si="3"/>
        <v>0</v>
      </c>
      <c r="G67" s="42"/>
    </row>
    <row r="68" spans="1:7" x14ac:dyDescent="0.2">
      <c r="A68" s="15"/>
      <c r="B68" s="16" t="s">
        <v>119</v>
      </c>
      <c r="C68" s="17"/>
      <c r="D68" s="17"/>
      <c r="E68" s="55"/>
      <c r="F68" s="14">
        <f t="shared" si="3"/>
        <v>0</v>
      </c>
      <c r="G68" s="42"/>
    </row>
    <row r="69" spans="1:7" x14ac:dyDescent="0.2">
      <c r="A69" s="11" t="s">
        <v>20</v>
      </c>
      <c r="B69" s="12" t="s">
        <v>49</v>
      </c>
      <c r="C69" s="97">
        <v>833.42</v>
      </c>
      <c r="D69" s="40">
        <f>C69*$C$5</f>
        <v>1062.6104999999998</v>
      </c>
      <c r="E69" s="21"/>
      <c r="F69" s="14">
        <f t="shared" si="3"/>
        <v>0</v>
      </c>
      <c r="G69" s="42"/>
    </row>
    <row r="70" spans="1:7" x14ac:dyDescent="0.2">
      <c r="A70" s="11" t="s">
        <v>20</v>
      </c>
      <c r="B70" s="12" t="s">
        <v>131</v>
      </c>
      <c r="C70" s="97">
        <v>2041.01</v>
      </c>
      <c r="D70" s="40">
        <f>C70*$C$5</f>
        <v>2602.28775</v>
      </c>
      <c r="E70" s="21"/>
      <c r="F70" s="14">
        <f t="shared" si="3"/>
        <v>0</v>
      </c>
      <c r="G70" s="42"/>
    </row>
    <row r="71" spans="1:7" x14ac:dyDescent="0.2">
      <c r="A71" s="11" t="s">
        <v>20</v>
      </c>
      <c r="B71" s="12" t="s">
        <v>132</v>
      </c>
      <c r="C71" s="97">
        <v>383.71</v>
      </c>
      <c r="D71" s="40">
        <f>C71*$C$5</f>
        <v>489.23024999999996</v>
      </c>
      <c r="E71" s="21"/>
      <c r="F71" s="14">
        <f t="shared" si="3"/>
        <v>0</v>
      </c>
      <c r="G71" s="42"/>
    </row>
    <row r="72" spans="1:7" x14ac:dyDescent="0.2">
      <c r="A72" s="11" t="s">
        <v>20</v>
      </c>
      <c r="B72" s="12" t="s">
        <v>133</v>
      </c>
      <c r="C72" s="97">
        <v>509.42</v>
      </c>
      <c r="D72" s="40">
        <f>C72*$C$5</f>
        <v>649.51049999999998</v>
      </c>
      <c r="E72" s="21"/>
      <c r="F72" s="14">
        <f t="shared" si="3"/>
        <v>0</v>
      </c>
      <c r="G72" s="42"/>
    </row>
    <row r="73" spans="1:7" x14ac:dyDescent="0.2">
      <c r="A73" s="15"/>
      <c r="B73" s="16" t="s">
        <v>120</v>
      </c>
      <c r="C73" s="98"/>
      <c r="D73" s="17"/>
      <c r="E73" s="55"/>
      <c r="F73" s="14">
        <f t="shared" ref="F73:F102" si="5">ROUND(E73*D73,2)</f>
        <v>0</v>
      </c>
      <c r="G73" s="42"/>
    </row>
    <row r="74" spans="1:7" x14ac:dyDescent="0.2">
      <c r="A74" s="11" t="s">
        <v>20</v>
      </c>
      <c r="B74" s="12" t="s">
        <v>134</v>
      </c>
      <c r="C74" s="97">
        <v>281.93</v>
      </c>
      <c r="D74" s="40">
        <f t="shared" ref="D74:D79" si="6">C74*$C$5</f>
        <v>359.46074999999996</v>
      </c>
      <c r="E74" s="21"/>
      <c r="F74" s="14">
        <f t="shared" si="5"/>
        <v>0</v>
      </c>
      <c r="G74" s="42"/>
    </row>
    <row r="75" spans="1:7" x14ac:dyDescent="0.2">
      <c r="A75" s="11" t="s">
        <v>20</v>
      </c>
      <c r="B75" s="12" t="s">
        <v>135</v>
      </c>
      <c r="C75" s="97">
        <v>329.75</v>
      </c>
      <c r="D75" s="40">
        <f t="shared" si="6"/>
        <v>420.43124999999998</v>
      </c>
      <c r="E75" s="21"/>
      <c r="F75" s="14">
        <f t="shared" si="5"/>
        <v>0</v>
      </c>
      <c r="G75" s="42"/>
    </row>
    <row r="76" spans="1:7" x14ac:dyDescent="0.2">
      <c r="A76" s="11" t="s">
        <v>20</v>
      </c>
      <c r="B76" s="12" t="s">
        <v>136</v>
      </c>
      <c r="C76" s="97">
        <v>432.85</v>
      </c>
      <c r="D76" s="40">
        <f t="shared" si="6"/>
        <v>551.88374999999996</v>
      </c>
      <c r="E76" s="21"/>
      <c r="F76" s="14">
        <f t="shared" si="5"/>
        <v>0</v>
      </c>
      <c r="G76" s="42"/>
    </row>
    <row r="77" spans="1:7" x14ac:dyDescent="0.2">
      <c r="A77" s="11" t="s">
        <v>20</v>
      </c>
      <c r="B77" s="12" t="s">
        <v>137</v>
      </c>
      <c r="C77" s="97">
        <v>656.84</v>
      </c>
      <c r="D77" s="40">
        <f t="shared" si="6"/>
        <v>837.471</v>
      </c>
      <c r="E77" s="21"/>
      <c r="F77" s="14">
        <f t="shared" si="5"/>
        <v>0</v>
      </c>
      <c r="G77" s="42"/>
    </row>
    <row r="78" spans="1:7" x14ac:dyDescent="0.2">
      <c r="A78" s="11" t="s">
        <v>20</v>
      </c>
      <c r="B78" s="12" t="s">
        <v>138</v>
      </c>
      <c r="C78" s="97">
        <v>219.32</v>
      </c>
      <c r="D78" s="40">
        <f t="shared" si="6"/>
        <v>279.63299999999998</v>
      </c>
      <c r="E78" s="21"/>
      <c r="F78" s="14">
        <f t="shared" si="5"/>
        <v>0</v>
      </c>
      <c r="G78" s="42"/>
    </row>
    <row r="79" spans="1:7" x14ac:dyDescent="0.2">
      <c r="A79" s="11" t="s">
        <v>20</v>
      </c>
      <c r="B79" s="12" t="s">
        <v>139</v>
      </c>
      <c r="C79" s="97">
        <v>198.99</v>
      </c>
      <c r="D79" s="40">
        <f t="shared" si="6"/>
        <v>253.71224999999998</v>
      </c>
      <c r="E79" s="21"/>
      <c r="F79" s="14">
        <f t="shared" si="5"/>
        <v>0</v>
      </c>
      <c r="G79" s="42"/>
    </row>
    <row r="80" spans="1:7" x14ac:dyDescent="0.2">
      <c r="A80" s="7"/>
      <c r="B80" s="8" t="s">
        <v>112</v>
      </c>
      <c r="C80" s="9"/>
      <c r="D80" s="9"/>
      <c r="E80" s="37"/>
      <c r="F80" s="41">
        <f t="shared" si="5"/>
        <v>0</v>
      </c>
      <c r="G80" s="42"/>
    </row>
    <row r="81" spans="1:7" x14ac:dyDescent="0.2">
      <c r="A81" s="15"/>
      <c r="B81" s="16" t="s">
        <v>121</v>
      </c>
      <c r="C81" s="17"/>
      <c r="D81" s="17"/>
      <c r="E81" s="55"/>
      <c r="F81" s="14">
        <f t="shared" si="5"/>
        <v>0</v>
      </c>
      <c r="G81" s="42"/>
    </row>
    <row r="82" spans="1:7" x14ac:dyDescent="0.2">
      <c r="A82" s="11" t="s">
        <v>55</v>
      </c>
      <c r="B82" s="12" t="s">
        <v>54</v>
      </c>
      <c r="C82" s="97">
        <v>2.12</v>
      </c>
      <c r="D82" s="40">
        <f>C82*$C$5</f>
        <v>2.7029999999999998</v>
      </c>
      <c r="E82" s="21"/>
      <c r="F82" s="14">
        <f t="shared" si="5"/>
        <v>0</v>
      </c>
      <c r="G82" s="42"/>
    </row>
    <row r="83" spans="1:7" x14ac:dyDescent="0.2">
      <c r="A83" s="11" t="s">
        <v>55</v>
      </c>
      <c r="B83" s="12" t="s">
        <v>56</v>
      </c>
      <c r="C83" s="97">
        <v>9.31</v>
      </c>
      <c r="D83" s="40">
        <f>C83*$C$5</f>
        <v>11.87025</v>
      </c>
      <c r="E83" s="21"/>
      <c r="F83" s="14">
        <f t="shared" si="5"/>
        <v>0</v>
      </c>
      <c r="G83" s="42"/>
    </row>
    <row r="84" spans="1:7" x14ac:dyDescent="0.2">
      <c r="A84" s="11" t="s">
        <v>55</v>
      </c>
      <c r="B84" s="12" t="s">
        <v>57</v>
      </c>
      <c r="C84" s="97">
        <v>5.41</v>
      </c>
      <c r="D84" s="40">
        <f>C84*$C$5</f>
        <v>6.8977499999999994</v>
      </c>
      <c r="E84" s="21"/>
      <c r="F84" s="14">
        <f t="shared" si="5"/>
        <v>0</v>
      </c>
      <c r="G84" s="42"/>
    </row>
    <row r="85" spans="1:7" x14ac:dyDescent="0.2">
      <c r="A85" s="15"/>
      <c r="B85" s="16" t="s">
        <v>122</v>
      </c>
      <c r="C85" s="98"/>
      <c r="D85" s="17"/>
      <c r="E85" s="55"/>
      <c r="F85" s="14">
        <f t="shared" si="5"/>
        <v>0</v>
      </c>
      <c r="G85" s="42"/>
    </row>
    <row r="86" spans="1:7" x14ac:dyDescent="0.2">
      <c r="A86" s="11" t="s">
        <v>21</v>
      </c>
      <c r="B86" s="12" t="s">
        <v>50</v>
      </c>
      <c r="C86" s="97">
        <v>10.9</v>
      </c>
      <c r="D86" s="40">
        <f t="shared" ref="D86:D93" si="7">C86*$C$5</f>
        <v>13.897499999999999</v>
      </c>
      <c r="E86" s="21"/>
      <c r="F86" s="14">
        <f t="shared" si="5"/>
        <v>0</v>
      </c>
      <c r="G86" s="42"/>
    </row>
    <row r="87" spans="1:7" x14ac:dyDescent="0.2">
      <c r="A87" s="11" t="s">
        <v>21</v>
      </c>
      <c r="B87" s="12" t="s">
        <v>51</v>
      </c>
      <c r="C87" s="97">
        <v>24.66</v>
      </c>
      <c r="D87" s="40">
        <f t="shared" si="7"/>
        <v>31.441499999999998</v>
      </c>
      <c r="E87" s="21"/>
      <c r="F87" s="14">
        <f t="shared" si="5"/>
        <v>0</v>
      </c>
      <c r="G87" s="42"/>
    </row>
    <row r="88" spans="1:7" x14ac:dyDescent="0.2">
      <c r="A88" s="11" t="s">
        <v>21</v>
      </c>
      <c r="B88" s="12" t="s">
        <v>52</v>
      </c>
      <c r="C88" s="97">
        <v>20.61</v>
      </c>
      <c r="D88" s="40">
        <f t="shared" si="7"/>
        <v>26.277749999999997</v>
      </c>
      <c r="E88" s="21"/>
      <c r="F88" s="14">
        <f t="shared" si="5"/>
        <v>0</v>
      </c>
      <c r="G88" s="42"/>
    </row>
    <row r="89" spans="1:7" x14ac:dyDescent="0.2">
      <c r="A89" s="11" t="s">
        <v>21</v>
      </c>
      <c r="B89" s="12" t="s">
        <v>53</v>
      </c>
      <c r="C89" s="97">
        <v>30.87</v>
      </c>
      <c r="D89" s="40">
        <f t="shared" si="7"/>
        <v>39.359249999999996</v>
      </c>
      <c r="E89" s="21"/>
      <c r="F89" s="14">
        <f t="shared" si="5"/>
        <v>0</v>
      </c>
      <c r="G89" s="42"/>
    </row>
    <row r="90" spans="1:7" x14ac:dyDescent="0.2">
      <c r="A90" s="11" t="s">
        <v>20</v>
      </c>
      <c r="B90" s="12" t="s">
        <v>129</v>
      </c>
      <c r="C90" s="97">
        <v>2599.41</v>
      </c>
      <c r="D90" s="40">
        <f t="shared" si="7"/>
        <v>3314.2477499999995</v>
      </c>
      <c r="E90" s="21"/>
      <c r="F90" s="14">
        <f t="shared" si="5"/>
        <v>0</v>
      </c>
      <c r="G90" s="42"/>
    </row>
    <row r="91" spans="1:7" x14ac:dyDescent="0.2">
      <c r="A91" s="11" t="s">
        <v>20</v>
      </c>
      <c r="B91" s="12" t="s">
        <v>130</v>
      </c>
      <c r="C91" s="97">
        <v>830.66</v>
      </c>
      <c r="D91" s="40">
        <f t="shared" si="7"/>
        <v>1059.0915</v>
      </c>
      <c r="E91" s="21"/>
      <c r="F91" s="14">
        <f t="shared" si="5"/>
        <v>0</v>
      </c>
      <c r="G91" s="42"/>
    </row>
    <row r="92" spans="1:7" x14ac:dyDescent="0.2">
      <c r="A92" s="11" t="s">
        <v>21</v>
      </c>
      <c r="B92" s="12" t="s">
        <v>113</v>
      </c>
      <c r="C92" s="97">
        <v>59.05</v>
      </c>
      <c r="D92" s="40">
        <f t="shared" si="7"/>
        <v>75.288749999999993</v>
      </c>
      <c r="E92" s="21"/>
      <c r="F92" s="14">
        <f t="shared" si="5"/>
        <v>0</v>
      </c>
      <c r="G92" s="42"/>
    </row>
    <row r="93" spans="1:7" x14ac:dyDescent="0.2">
      <c r="A93" s="11" t="s">
        <v>21</v>
      </c>
      <c r="B93" s="12" t="s">
        <v>114</v>
      </c>
      <c r="C93" s="97">
        <v>70.42</v>
      </c>
      <c r="D93" s="40">
        <f t="shared" si="7"/>
        <v>89.785499999999999</v>
      </c>
      <c r="E93" s="21"/>
      <c r="F93" s="14">
        <f t="shared" si="5"/>
        <v>0</v>
      </c>
      <c r="G93" s="42"/>
    </row>
    <row r="94" spans="1:7" x14ac:dyDescent="0.2">
      <c r="A94" s="15"/>
      <c r="B94" s="16" t="s">
        <v>123</v>
      </c>
      <c r="C94" s="97"/>
      <c r="D94" s="40"/>
      <c r="E94" s="54"/>
      <c r="F94" s="14">
        <f t="shared" si="5"/>
        <v>0</v>
      </c>
      <c r="G94" s="42"/>
    </row>
    <row r="95" spans="1:7" x14ac:dyDescent="0.2">
      <c r="A95" s="15" t="s">
        <v>55</v>
      </c>
      <c r="B95" s="34" t="s">
        <v>75</v>
      </c>
      <c r="C95" s="97">
        <f>142.75</f>
        <v>142.75</v>
      </c>
      <c r="D95" s="13">
        <f>C95*$C$5</f>
        <v>182.00624999999999</v>
      </c>
      <c r="E95" s="21"/>
      <c r="F95" s="14">
        <f t="shared" si="5"/>
        <v>0</v>
      </c>
      <c r="G95" s="42"/>
    </row>
    <row r="96" spans="1:7" x14ac:dyDescent="0.2">
      <c r="A96" s="15" t="s">
        <v>55</v>
      </c>
      <c r="B96" s="34" t="s">
        <v>76</v>
      </c>
      <c r="C96" s="97">
        <v>110.63</v>
      </c>
      <c r="D96" s="13">
        <f>C96*$C$5</f>
        <v>141.05324999999999</v>
      </c>
      <c r="E96" s="21"/>
      <c r="F96" s="14">
        <f t="shared" si="5"/>
        <v>0</v>
      </c>
      <c r="G96" s="42"/>
    </row>
    <row r="97" spans="1:9" x14ac:dyDescent="0.2">
      <c r="A97" s="15"/>
      <c r="B97" s="35" t="s">
        <v>124</v>
      </c>
      <c r="C97" s="97"/>
      <c r="D97" s="40"/>
      <c r="E97" s="54"/>
      <c r="F97" s="14">
        <f t="shared" si="5"/>
        <v>0</v>
      </c>
      <c r="G97" s="42"/>
    </row>
    <row r="98" spans="1:9" x14ac:dyDescent="0.2">
      <c r="A98" s="11" t="s">
        <v>19</v>
      </c>
      <c r="B98" s="12" t="s">
        <v>58</v>
      </c>
      <c r="C98" s="97">
        <v>26.86</v>
      </c>
      <c r="D98" s="40">
        <f>C98*$C$5</f>
        <v>34.246499999999997</v>
      </c>
      <c r="E98" s="21"/>
      <c r="F98" s="14">
        <f t="shared" si="5"/>
        <v>0</v>
      </c>
      <c r="G98" s="42"/>
    </row>
    <row r="99" spans="1:9" x14ac:dyDescent="0.2">
      <c r="A99" s="11" t="s">
        <v>19</v>
      </c>
      <c r="B99" s="12" t="s">
        <v>59</v>
      </c>
      <c r="C99" s="97">
        <v>24.48</v>
      </c>
      <c r="D99" s="40">
        <f>C99*$C$5</f>
        <v>31.212</v>
      </c>
      <c r="E99" s="21"/>
      <c r="F99" s="14">
        <f t="shared" si="5"/>
        <v>0</v>
      </c>
      <c r="G99" s="42"/>
    </row>
    <row r="100" spans="1:9" x14ac:dyDescent="0.2">
      <c r="A100" s="11" t="s">
        <v>19</v>
      </c>
      <c r="B100" s="12" t="s">
        <v>48</v>
      </c>
      <c r="C100" s="97">
        <v>21.47</v>
      </c>
      <c r="D100" s="40">
        <f>C100*$C$5</f>
        <v>27.374249999999996</v>
      </c>
      <c r="E100" s="21"/>
      <c r="F100" s="14">
        <f t="shared" si="5"/>
        <v>0</v>
      </c>
      <c r="G100" s="42"/>
    </row>
    <row r="101" spans="1:9" x14ac:dyDescent="0.2">
      <c r="A101" s="11" t="s">
        <v>19</v>
      </c>
      <c r="B101" s="12" t="s">
        <v>60</v>
      </c>
      <c r="C101" s="97">
        <v>38.81</v>
      </c>
      <c r="D101" s="40">
        <f>C101*$C$5</f>
        <v>49.482750000000003</v>
      </c>
      <c r="E101" s="21"/>
      <c r="F101" s="14">
        <f t="shared" si="5"/>
        <v>0</v>
      </c>
      <c r="G101" s="42"/>
    </row>
    <row r="102" spans="1:9" x14ac:dyDescent="0.2">
      <c r="A102" s="7"/>
      <c r="B102" s="8" t="s">
        <v>66</v>
      </c>
      <c r="C102" s="9"/>
      <c r="D102" s="9"/>
      <c r="E102" s="37"/>
      <c r="F102" s="41">
        <f t="shared" si="5"/>
        <v>0</v>
      </c>
      <c r="G102" s="42"/>
    </row>
    <row r="103" spans="1:9" x14ac:dyDescent="0.2">
      <c r="A103" s="11" t="s">
        <v>20</v>
      </c>
      <c r="B103" s="31" t="s">
        <v>73</v>
      </c>
      <c r="C103" s="97">
        <v>850</v>
      </c>
      <c r="D103" s="40">
        <f t="shared" ref="D103" si="8">C103*$C$5</f>
        <v>1083.75</v>
      </c>
      <c r="E103" s="32"/>
      <c r="F103" s="14">
        <f>ROUND(E103*D103,2)</f>
        <v>0</v>
      </c>
      <c r="G103" s="42"/>
    </row>
    <row r="104" spans="1:9" x14ac:dyDescent="0.2">
      <c r="A104" s="11" t="s">
        <v>20</v>
      </c>
      <c r="B104" s="31" t="s">
        <v>74</v>
      </c>
      <c r="C104" s="99">
        <v>600</v>
      </c>
      <c r="D104" s="40">
        <f>C104*$C$5</f>
        <v>765</v>
      </c>
      <c r="E104" s="32"/>
      <c r="F104" s="14">
        <f>ROUND(E104*D104,2)</f>
        <v>0</v>
      </c>
      <c r="G104" s="42"/>
    </row>
    <row r="105" spans="1:9" x14ac:dyDescent="0.2">
      <c r="A105" s="56"/>
      <c r="B105" s="57"/>
      <c r="C105" s="99"/>
      <c r="D105" s="58"/>
      <c r="E105" s="32"/>
      <c r="F105" s="14">
        <f>ROUND(E105*D105,2)</f>
        <v>0</v>
      </c>
      <c r="G105" s="42"/>
    </row>
    <row r="106" spans="1:9" ht="12.75" thickBot="1" x14ac:dyDescent="0.25">
      <c r="A106" s="56"/>
      <c r="B106" s="57"/>
      <c r="C106" s="99"/>
      <c r="D106" s="58"/>
      <c r="E106" s="32"/>
      <c r="F106" s="14">
        <f>ROUND(E106*D106,2)</f>
        <v>0</v>
      </c>
      <c r="G106" s="42"/>
    </row>
    <row r="107" spans="1:9" ht="15" customHeight="1" thickBot="1" x14ac:dyDescent="0.3">
      <c r="A107" s="159" t="s">
        <v>61</v>
      </c>
      <c r="B107" s="160"/>
      <c r="C107" s="161">
        <f>SUM(F9:F106)</f>
        <v>0</v>
      </c>
      <c r="D107" s="161"/>
      <c r="E107" s="161"/>
      <c r="F107" s="162"/>
    </row>
    <row r="108" spans="1:9" x14ac:dyDescent="0.2">
      <c r="B108" s="24" t="s">
        <v>68</v>
      </c>
      <c r="E108" s="23">
        <v>3.1E-2</v>
      </c>
      <c r="F108" s="25">
        <f>ROUND(E108*C107,2)</f>
        <v>0</v>
      </c>
    </row>
    <row r="109" spans="1:9" x14ac:dyDescent="0.2">
      <c r="B109" s="24" t="s">
        <v>69</v>
      </c>
      <c r="E109" s="23">
        <v>5.0000000000000001E-3</v>
      </c>
      <c r="F109" s="25">
        <f>IF(C107*E109&lt;10,10,C107*E109)</f>
        <v>10</v>
      </c>
      <c r="H109" s="25"/>
    </row>
    <row r="110" spans="1:9" x14ac:dyDescent="0.2">
      <c r="B110" s="39" t="s">
        <v>125</v>
      </c>
      <c r="E110" s="25"/>
      <c r="F110" s="25"/>
    </row>
    <row r="111" spans="1:9" x14ac:dyDescent="0.2">
      <c r="A111" s="28"/>
      <c r="B111" s="29" t="s">
        <v>77</v>
      </c>
      <c r="C111" s="30"/>
      <c r="D111" s="30"/>
      <c r="E111" s="26"/>
      <c r="F111" s="27">
        <f>F108+F109</f>
        <v>10</v>
      </c>
    </row>
    <row r="112" spans="1:9" x14ac:dyDescent="0.2">
      <c r="I112" s="25"/>
    </row>
    <row r="113" spans="1:9" s="43" customFormat="1" ht="12" customHeight="1" x14ac:dyDescent="0.2">
      <c r="A113" s="139" t="s">
        <v>127</v>
      </c>
      <c r="B113" s="140"/>
      <c r="C113" s="140"/>
      <c r="D113" s="141"/>
      <c r="E113" s="123" t="s">
        <v>64</v>
      </c>
      <c r="F113" s="142"/>
      <c r="H113" s="1"/>
      <c r="I113" s="1"/>
    </row>
    <row r="114" spans="1:9" s="43" customFormat="1" ht="12" customHeight="1" x14ac:dyDescent="0.2">
      <c r="A114" s="143" t="s">
        <v>128</v>
      </c>
      <c r="B114" s="144"/>
      <c r="C114" s="144"/>
      <c r="D114" s="145"/>
      <c r="E114" s="125"/>
      <c r="F114" s="149"/>
      <c r="H114" s="1"/>
      <c r="I114" s="1"/>
    </row>
    <row r="115" spans="1:9" s="43" customFormat="1" x14ac:dyDescent="0.2">
      <c r="A115" s="143"/>
      <c r="B115" s="144"/>
      <c r="C115" s="144"/>
      <c r="D115" s="145"/>
      <c r="E115" s="125"/>
      <c r="F115" s="149"/>
      <c r="H115" s="1"/>
      <c r="I115" s="1"/>
    </row>
    <row r="116" spans="1:9" s="43" customFormat="1" x14ac:dyDescent="0.2">
      <c r="A116" s="143"/>
      <c r="B116" s="144"/>
      <c r="C116" s="144"/>
      <c r="D116" s="145"/>
      <c r="E116" s="125"/>
      <c r="F116" s="149"/>
      <c r="H116" s="1"/>
      <c r="I116" s="1"/>
    </row>
    <row r="117" spans="1:9" s="43" customFormat="1" x14ac:dyDescent="0.2">
      <c r="A117" s="143"/>
      <c r="B117" s="144"/>
      <c r="C117" s="144"/>
      <c r="D117" s="145"/>
      <c r="E117" s="125"/>
      <c r="F117" s="149"/>
      <c r="H117" s="1"/>
      <c r="I117" s="1"/>
    </row>
    <row r="118" spans="1:9" s="43" customFormat="1" x14ac:dyDescent="0.2">
      <c r="A118" s="143"/>
      <c r="B118" s="144"/>
      <c r="C118" s="144"/>
      <c r="D118" s="145"/>
      <c r="E118" s="125"/>
      <c r="F118" s="149"/>
      <c r="H118" s="1"/>
      <c r="I118" s="1"/>
    </row>
    <row r="119" spans="1:9" s="43" customFormat="1" x14ac:dyDescent="0.2">
      <c r="A119" s="146"/>
      <c r="B119" s="147"/>
      <c r="C119" s="147"/>
      <c r="D119" s="148"/>
      <c r="E119" s="150"/>
      <c r="F119" s="151"/>
      <c r="H119" s="1"/>
      <c r="I119" s="1"/>
    </row>
    <row r="121" spans="1:9" s="43" customFormat="1" ht="15.75" x14ac:dyDescent="0.2">
      <c r="A121" s="152" t="s">
        <v>145</v>
      </c>
      <c r="B121" s="153"/>
      <c r="C121" s="153"/>
      <c r="D121" s="153"/>
      <c r="E121" s="153"/>
      <c r="F121" s="153"/>
      <c r="H121" s="1"/>
      <c r="I121" s="1"/>
    </row>
    <row r="122" spans="1:9" s="43" customFormat="1" ht="27.75" customHeight="1" x14ac:dyDescent="0.2">
      <c r="A122" s="60" t="s">
        <v>141</v>
      </c>
      <c r="B122" s="138" t="s">
        <v>148</v>
      </c>
      <c r="C122" s="138"/>
      <c r="D122" s="138"/>
      <c r="E122" s="138"/>
      <c r="F122" s="138"/>
      <c r="H122" s="1"/>
      <c r="I122" s="1"/>
    </row>
    <row r="123" spans="1:9" s="43" customFormat="1" ht="15.75" customHeight="1" x14ac:dyDescent="0.2">
      <c r="A123" s="60" t="s">
        <v>142</v>
      </c>
      <c r="B123" s="138" t="s">
        <v>144</v>
      </c>
      <c r="C123" s="138"/>
      <c r="D123" s="138"/>
      <c r="E123" s="138"/>
      <c r="F123" s="138"/>
      <c r="H123" s="1"/>
      <c r="I123" s="1"/>
    </row>
    <row r="124" spans="1:9" s="43" customFormat="1" ht="146.25" customHeight="1" x14ac:dyDescent="0.2">
      <c r="A124" s="59" t="s">
        <v>146</v>
      </c>
      <c r="B124" s="138" t="s">
        <v>149</v>
      </c>
      <c r="C124" s="138"/>
      <c r="D124" s="138"/>
      <c r="E124" s="138"/>
      <c r="F124" s="138"/>
      <c r="H124" s="1"/>
      <c r="I124" s="1"/>
    </row>
    <row r="125" spans="1:9" s="43" customFormat="1" ht="26.25" customHeight="1" x14ac:dyDescent="0.2">
      <c r="A125" s="60" t="s">
        <v>147</v>
      </c>
      <c r="B125" s="138" t="s">
        <v>143</v>
      </c>
      <c r="C125" s="138"/>
      <c r="D125" s="138"/>
      <c r="E125" s="138"/>
      <c r="F125" s="138"/>
      <c r="H125" s="1"/>
      <c r="I125" s="1"/>
    </row>
  </sheetData>
  <sheetProtection algorithmName="SHA-512" hashValue="fQSllc51KQLcbB+lXfe8H4luw1wkiNNS1pKYW9eEnDaQLahctJAGE6v9X9LV6bNhTx5H7faa1NfySW/5vrdUqg==" saltValue="s2AcMq8qp67STrPacJal/g==" spinCount="100000" sheet="1" selectLockedCells="1"/>
  <mergeCells count="15">
    <mergeCell ref="A1:F1"/>
    <mergeCell ref="A3:B3"/>
    <mergeCell ref="E3:F3"/>
    <mergeCell ref="A4:F4"/>
    <mergeCell ref="A107:B107"/>
    <mergeCell ref="C107:F107"/>
    <mergeCell ref="B123:F123"/>
    <mergeCell ref="B124:F124"/>
    <mergeCell ref="B125:F125"/>
    <mergeCell ref="A113:D113"/>
    <mergeCell ref="E113:F113"/>
    <mergeCell ref="A114:D119"/>
    <mergeCell ref="E114:F119"/>
    <mergeCell ref="A121:F121"/>
    <mergeCell ref="B122:F122"/>
  </mergeCells>
  <printOptions horizontalCentered="1"/>
  <pageMargins left="0.39370078740157483" right="0.31496062992125984" top="1.1811023622047245" bottom="0.55118110236220474" header="0.31496062992125984" footer="0.31496062992125984"/>
  <pageSetup paperSize="9" scale="65" fitToHeight="0" orientation="portrait" r:id="rId1"/>
  <headerFooter>
    <oddHeader>&amp;L&amp;G&amp;R&amp;"-,Negrita"&amp;14AYUNTAMIENTO DE BLANCA.
SERVICIO DE URBANISMO.</oddHeader>
    <oddFooter>&amp;L&amp;10&amp;A&amp;R&amp;10Página &amp;P de  &amp;N</oddFooter>
  </headerFooter>
  <rowBreaks count="1" manualBreakCount="1">
    <brk id="7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5956-0743-48B7-BC96-2951BCA8FF7D}">
  <sheetPr>
    <pageSetUpPr fitToPage="1"/>
  </sheetPr>
  <dimension ref="A1:I31"/>
  <sheetViews>
    <sheetView showGridLines="0" showZeros="0" tabSelected="1" zoomScaleNormal="100" workbookViewId="0">
      <selection activeCell="E17" sqref="E17"/>
    </sheetView>
  </sheetViews>
  <sheetFormatPr baseColWidth="10" defaultRowHeight="12" x14ac:dyDescent="0.2"/>
  <cols>
    <col min="1" max="1" width="3.7109375" style="2" bestFit="1" customWidth="1"/>
    <col min="2" max="2" width="91" style="1" customWidth="1"/>
    <col min="3" max="3" width="12.5703125" style="18" hidden="1" customWidth="1"/>
    <col min="4" max="4" width="12.5703125" style="18" customWidth="1"/>
    <col min="5" max="5" width="12.5703125" style="19" customWidth="1"/>
    <col min="6" max="6" width="14.85546875" style="1" customWidth="1"/>
    <col min="7" max="7" width="11.42578125" style="43"/>
    <col min="8" max="16384" width="11.42578125" style="1"/>
  </cols>
  <sheetData>
    <row r="1" spans="1:8" ht="60.75" customHeight="1" x14ac:dyDescent="0.2">
      <c r="A1" s="134" t="s">
        <v>239</v>
      </c>
      <c r="B1" s="135"/>
      <c r="C1" s="135"/>
      <c r="D1" s="135"/>
      <c r="E1" s="135"/>
      <c r="F1" s="135"/>
    </row>
    <row r="2" spans="1:8" ht="5.25" customHeight="1" x14ac:dyDescent="0.3">
      <c r="A2" s="22"/>
      <c r="B2" s="22"/>
      <c r="C2" s="22"/>
      <c r="D2" s="22"/>
      <c r="E2" s="22"/>
      <c r="F2" s="22"/>
    </row>
    <row r="3" spans="1:8" ht="30" customHeight="1" x14ac:dyDescent="0.3">
      <c r="A3" s="154" t="s">
        <v>240</v>
      </c>
      <c r="B3" s="155"/>
      <c r="C3" s="100"/>
      <c r="D3" s="84" t="s">
        <v>65</v>
      </c>
      <c r="E3" s="156"/>
      <c r="F3" s="157"/>
    </row>
    <row r="4" spans="1:8" hidden="1" x14ac:dyDescent="0.2">
      <c r="A4" s="158"/>
      <c r="B4" s="158"/>
      <c r="C4" s="158"/>
      <c r="D4" s="158"/>
      <c r="E4" s="158"/>
      <c r="F4" s="158"/>
    </row>
    <row r="5" spans="1:8" ht="11.25" hidden="1" customHeight="1" x14ac:dyDescent="0.2">
      <c r="B5" s="94" t="s">
        <v>241</v>
      </c>
      <c r="C5" s="95">
        <v>1.3720000000000001</v>
      </c>
      <c r="D5" s="44"/>
      <c r="E5" s="45"/>
      <c r="F5" s="46"/>
    </row>
    <row r="6" spans="1:8" ht="11.25" customHeight="1" x14ac:dyDescent="0.2">
      <c r="B6" s="47"/>
      <c r="C6" s="96"/>
      <c r="D6" s="44"/>
      <c r="E6" s="45"/>
      <c r="F6" s="46"/>
    </row>
    <row r="7" spans="1:8" s="6" customFormat="1" ht="24" x14ac:dyDescent="0.2">
      <c r="A7" s="3"/>
      <c r="B7" s="4" t="s">
        <v>45</v>
      </c>
      <c r="C7" s="110" t="s">
        <v>255</v>
      </c>
      <c r="D7" s="107" t="str">
        <f>'LOM o DRO'!D11</f>
        <v>Modulo Blanca 
2024 (€/m2)</v>
      </c>
      <c r="E7" s="20" t="s">
        <v>46</v>
      </c>
      <c r="F7" s="5" t="s">
        <v>47</v>
      </c>
    </row>
    <row r="8" spans="1:8" x14ac:dyDescent="0.2">
      <c r="A8" s="7"/>
      <c r="B8" s="8" t="s">
        <v>247</v>
      </c>
      <c r="C8" s="9"/>
      <c r="D8" s="9"/>
      <c r="E8" s="37"/>
      <c r="F8" s="10"/>
    </row>
    <row r="9" spans="1:8" ht="24" x14ac:dyDescent="0.2">
      <c r="A9" s="11" t="s">
        <v>21</v>
      </c>
      <c r="B9" s="12" t="s">
        <v>242</v>
      </c>
      <c r="C9" s="97">
        <v>100.86</v>
      </c>
      <c r="D9" s="40">
        <f t="shared" ref="D9:D14" si="0">C9*$C$5</f>
        <v>138.37992</v>
      </c>
      <c r="E9" s="21"/>
      <c r="F9" s="14">
        <f>ROUND(E9*D9,2)</f>
        <v>0</v>
      </c>
      <c r="G9" s="42"/>
    </row>
    <row r="10" spans="1:8" ht="24" x14ac:dyDescent="0.2">
      <c r="A10" s="11" t="s">
        <v>19</v>
      </c>
      <c r="B10" s="12" t="s">
        <v>243</v>
      </c>
      <c r="C10" s="97">
        <v>31.85</v>
      </c>
      <c r="D10" s="40">
        <f t="shared" si="0"/>
        <v>43.698200000000007</v>
      </c>
      <c r="E10" s="21"/>
      <c r="F10" s="14">
        <f>ROUND(E10*D10,2)</f>
        <v>0</v>
      </c>
      <c r="G10" s="42"/>
    </row>
    <row r="11" spans="1:8" ht="24" x14ac:dyDescent="0.2">
      <c r="A11" s="11" t="s">
        <v>19</v>
      </c>
      <c r="B11" s="12" t="s">
        <v>245</v>
      </c>
      <c r="C11" s="97">
        <v>58.39</v>
      </c>
      <c r="D11" s="40">
        <f t="shared" si="0"/>
        <v>80.111080000000001</v>
      </c>
      <c r="E11" s="21"/>
      <c r="F11" s="14">
        <f>ROUND(E11*D11,2)</f>
        <v>0</v>
      </c>
      <c r="G11" s="42"/>
    </row>
    <row r="12" spans="1:8" ht="24" x14ac:dyDescent="0.2">
      <c r="A12" s="11" t="s">
        <v>19</v>
      </c>
      <c r="B12" s="12" t="s">
        <v>246</v>
      </c>
      <c r="C12" s="97">
        <v>47.78</v>
      </c>
      <c r="D12" s="40">
        <f t="shared" si="0"/>
        <v>65.55416000000001</v>
      </c>
      <c r="E12" s="21"/>
      <c r="F12" s="14">
        <f>ROUND(E12*D12,2)</f>
        <v>0</v>
      </c>
      <c r="G12" s="42"/>
    </row>
    <row r="13" spans="1:8" x14ac:dyDescent="0.2">
      <c r="A13" s="11"/>
      <c r="B13" s="12"/>
      <c r="C13" s="97"/>
      <c r="D13" s="40">
        <f t="shared" si="0"/>
        <v>0</v>
      </c>
      <c r="E13" s="21"/>
      <c r="F13" s="14">
        <f>ROUND(E13*D13,2)</f>
        <v>0</v>
      </c>
      <c r="G13" s="42"/>
    </row>
    <row r="14" spans="1:8" x14ac:dyDescent="0.2">
      <c r="A14" s="11"/>
      <c r="B14" s="12"/>
      <c r="C14" s="97"/>
      <c r="D14" s="40">
        <f t="shared" si="0"/>
        <v>0</v>
      </c>
      <c r="E14" s="21"/>
      <c r="F14" s="14">
        <f>ROUND(E14*D14,2)</f>
        <v>0</v>
      </c>
      <c r="G14" s="42"/>
    </row>
    <row r="15" spans="1:8" x14ac:dyDescent="0.2">
      <c r="A15" s="7"/>
      <c r="B15" s="36" t="s">
        <v>248</v>
      </c>
      <c r="C15" s="9"/>
      <c r="D15" s="9"/>
      <c r="E15" s="37"/>
      <c r="F15" s="41">
        <f t="shared" ref="F9:F18" si="1">ROUND(E15*D15,2)</f>
        <v>0</v>
      </c>
      <c r="G15" s="42"/>
    </row>
    <row r="16" spans="1:8" ht="24" x14ac:dyDescent="0.2">
      <c r="A16" s="11" t="s">
        <v>19</v>
      </c>
      <c r="B16" s="12" t="s">
        <v>244</v>
      </c>
      <c r="C16" s="13">
        <v>21.23</v>
      </c>
      <c r="D16" s="40">
        <v>95.59</v>
      </c>
      <c r="E16" s="21"/>
      <c r="F16" s="14">
        <f>ROUND(E16*D16,2)</f>
        <v>0</v>
      </c>
      <c r="G16" s="42"/>
      <c r="H16" s="25"/>
    </row>
    <row r="17" spans="1:9" x14ac:dyDescent="0.2">
      <c r="A17" s="11"/>
      <c r="B17" s="12"/>
      <c r="C17" s="13"/>
      <c r="D17" s="40">
        <f t="shared" ref="D17:D18" si="2">C17*$C$5</f>
        <v>0</v>
      </c>
      <c r="E17" s="21"/>
      <c r="F17" s="14">
        <f>ROUND(E17*D17,2)</f>
        <v>0</v>
      </c>
      <c r="G17" s="42"/>
    </row>
    <row r="18" spans="1:9" ht="12.75" thickBot="1" x14ac:dyDescent="0.25">
      <c r="A18" s="11"/>
      <c r="B18" s="12"/>
      <c r="C18" s="13"/>
      <c r="D18" s="40">
        <f t="shared" si="2"/>
        <v>0</v>
      </c>
      <c r="E18" s="21"/>
      <c r="F18" s="14">
        <f>ROUND(E18*D18,2)</f>
        <v>0</v>
      </c>
      <c r="G18" s="42"/>
    </row>
    <row r="19" spans="1:9" ht="15" customHeight="1" thickBot="1" x14ac:dyDescent="0.3">
      <c r="A19" s="159" t="s">
        <v>61</v>
      </c>
      <c r="B19" s="160"/>
      <c r="C19" s="161">
        <f>SUM(F9:F18)</f>
        <v>0</v>
      </c>
      <c r="D19" s="161"/>
      <c r="E19" s="161"/>
      <c r="F19" s="162"/>
    </row>
    <row r="20" spans="1:9" x14ac:dyDescent="0.2">
      <c r="B20" s="24" t="s">
        <v>68</v>
      </c>
      <c r="E20" s="23">
        <v>3.1E-2</v>
      </c>
      <c r="F20" s="25">
        <f>ROUND(E20*C19,2)</f>
        <v>0</v>
      </c>
    </row>
    <row r="21" spans="1:9" x14ac:dyDescent="0.2">
      <c r="B21" s="24" t="s">
        <v>69</v>
      </c>
      <c r="E21" s="23">
        <v>5.0000000000000001E-3</v>
      </c>
      <c r="F21" s="25">
        <f>IF(C19*E21&lt;10,10,C19*E21)</f>
        <v>10</v>
      </c>
      <c r="H21" s="25"/>
    </row>
    <row r="22" spans="1:9" x14ac:dyDescent="0.2">
      <c r="B22" s="39" t="s">
        <v>125</v>
      </c>
      <c r="E22" s="25"/>
      <c r="F22" s="25"/>
    </row>
    <row r="23" spans="1:9" x14ac:dyDescent="0.2">
      <c r="A23" s="28"/>
      <c r="B23" s="29" t="s">
        <v>77</v>
      </c>
      <c r="C23" s="30"/>
      <c r="D23" s="30"/>
      <c r="E23" s="26"/>
      <c r="F23" s="27">
        <f>F20+F21</f>
        <v>10</v>
      </c>
      <c r="H23" s="25"/>
    </row>
    <row r="24" spans="1:9" x14ac:dyDescent="0.2">
      <c r="I24" s="25"/>
    </row>
    <row r="25" spans="1:9" s="43" customFormat="1" ht="12" customHeight="1" x14ac:dyDescent="0.2">
      <c r="A25" s="139" t="s">
        <v>127</v>
      </c>
      <c r="B25" s="140"/>
      <c r="C25" s="140"/>
      <c r="D25" s="141"/>
      <c r="E25" s="123" t="s">
        <v>64</v>
      </c>
      <c r="F25" s="142"/>
      <c r="H25" s="25"/>
      <c r="I25" s="1"/>
    </row>
    <row r="26" spans="1:9" s="43" customFormat="1" ht="12" customHeight="1" x14ac:dyDescent="0.2">
      <c r="A26" s="143" t="s">
        <v>128</v>
      </c>
      <c r="B26" s="144"/>
      <c r="C26" s="144"/>
      <c r="D26" s="145"/>
      <c r="E26" s="125"/>
      <c r="F26" s="149"/>
      <c r="H26" s="1"/>
      <c r="I26" s="1"/>
    </row>
    <row r="27" spans="1:9" s="43" customFormat="1" x14ac:dyDescent="0.2">
      <c r="A27" s="143"/>
      <c r="B27" s="144"/>
      <c r="C27" s="144"/>
      <c r="D27" s="145"/>
      <c r="E27" s="125"/>
      <c r="F27" s="149"/>
      <c r="H27" s="1"/>
      <c r="I27" s="1"/>
    </row>
    <row r="28" spans="1:9" s="43" customFormat="1" x14ac:dyDescent="0.2">
      <c r="A28" s="143"/>
      <c r="B28" s="144"/>
      <c r="C28" s="144"/>
      <c r="D28" s="145"/>
      <c r="E28" s="125"/>
      <c r="F28" s="149"/>
      <c r="H28" s="1"/>
      <c r="I28" s="1"/>
    </row>
    <row r="29" spans="1:9" s="43" customFormat="1" x14ac:dyDescent="0.2">
      <c r="A29" s="143"/>
      <c r="B29" s="144"/>
      <c r="C29" s="144"/>
      <c r="D29" s="145"/>
      <c r="E29" s="125"/>
      <c r="F29" s="149"/>
      <c r="H29" s="1"/>
      <c r="I29" s="1"/>
    </row>
    <row r="30" spans="1:9" s="43" customFormat="1" x14ac:dyDescent="0.2">
      <c r="A30" s="143"/>
      <c r="B30" s="144"/>
      <c r="C30" s="144"/>
      <c r="D30" s="145"/>
      <c r="E30" s="125"/>
      <c r="F30" s="149"/>
      <c r="H30" s="1"/>
      <c r="I30" s="1"/>
    </row>
    <row r="31" spans="1:9" s="43" customFormat="1" x14ac:dyDescent="0.2">
      <c r="A31" s="146"/>
      <c r="B31" s="147"/>
      <c r="C31" s="147"/>
      <c r="D31" s="148"/>
      <c r="E31" s="150"/>
      <c r="F31" s="151"/>
      <c r="H31" s="1"/>
      <c r="I31" s="1"/>
    </row>
  </sheetData>
  <sheetProtection algorithmName="SHA-512" hashValue="RdDc9gga2AOWA8nRC0C1fGt/EN0vhLZtDMSerNRt4zjoq1YNQSl+DYSMDsvfip8k2hKJERXyli5bmea0x/CSXg==" saltValue="r+o9TItCzMe1X5CAoaZ96w==" spinCount="100000" sheet="1" selectLockedCells="1"/>
  <mergeCells count="10">
    <mergeCell ref="A25:D25"/>
    <mergeCell ref="E25:F25"/>
    <mergeCell ref="A26:D31"/>
    <mergeCell ref="E26:F31"/>
    <mergeCell ref="A1:F1"/>
    <mergeCell ref="A3:B3"/>
    <mergeCell ref="E3:F3"/>
    <mergeCell ref="A4:F4"/>
    <mergeCell ref="A19:B19"/>
    <mergeCell ref="C19:F19"/>
  </mergeCells>
  <printOptions horizontalCentered="1"/>
  <pageMargins left="0.39370078740157483" right="0.31496062992125984" top="1.1811023622047245" bottom="0.55118110236220474" header="0.31496062992125984" footer="0.31496062992125984"/>
  <pageSetup paperSize="9" scale="65" fitToHeight="0" orientation="portrait" r:id="rId1"/>
  <headerFooter>
    <oddHeader>&amp;L&amp;G&amp;R&amp;"-,Negrita"&amp;14AYUNTAMIENTO DE BLANCA.
SERVICIO DE URBANISMO.</oddHeader>
    <oddFooter>&amp;L&amp;10&amp;A&amp;R&amp;10Página &amp;P de 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LOM o DRO</vt:lpstr>
      <vt:lpstr>CPO o DRO</vt:lpstr>
      <vt:lpstr>URBANIZACION</vt:lpstr>
      <vt:lpstr>'CPO o DRO'!Área_de_impresión</vt:lpstr>
      <vt:lpstr>'LOM o DRO'!Área_de_impresión</vt:lpstr>
      <vt:lpstr>URBANIZACION!Área_de_impresión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2024-07-04T07:44:30Z</dcterms:modified>
</cp:coreProperties>
</file>